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ulhCC1Dsr+95/BFiZmxJ+ETQtR4k+yZwiZfIlBfzPVlbMlP3mj7ck0cdlmZa7elVDQSqMSJ9zDOJVFZA3snQww==" workbookSaltValue="KqA2rIZ/fdxu6xDnkCAYgA==" workbookSpinCount="100000" lockStructure="1"/>
  <bookViews>
    <workbookView xWindow="0" yWindow="0" windowWidth="28800" windowHeight="11235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W33" i="83" s="1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I30" i="83" s="1"/>
  <c r="N112" i="83"/>
  <c r="AM84" i="83"/>
  <c r="J16" i="83" s="1"/>
  <c r="AL84" i="83"/>
  <c r="AE84" i="83"/>
  <c r="I16" i="83" s="1"/>
  <c r="AD84" i="83"/>
  <c r="V84" i="83"/>
  <c r="O84" i="83"/>
  <c r="N84" i="83"/>
  <c r="I35" i="83" l="1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M402" i="83" s="1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M386" i="83" s="1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M498" i="83" s="1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78" i="83" l="1"/>
  <c r="R78" i="83" s="1"/>
  <c r="M462" i="83"/>
  <c r="R462" i="83" s="1"/>
  <c r="M486" i="83"/>
  <c r="U486" i="83" s="1"/>
  <c r="M487" i="83"/>
  <c r="M460" i="83"/>
  <c r="M433" i="83"/>
  <c r="Q433" i="83" s="1"/>
  <c r="M434" i="83"/>
  <c r="Q434" i="83" s="1"/>
  <c r="M435" i="83"/>
  <c r="M400" i="83"/>
  <c r="M377" i="83"/>
  <c r="R377" i="83" s="1"/>
  <c r="M167" i="83"/>
  <c r="U167" i="83" s="1"/>
  <c r="AC167" i="83" s="1"/>
  <c r="AK167" i="83" s="1"/>
  <c r="M469" i="83"/>
  <c r="M490" i="83"/>
  <c r="M461" i="83"/>
  <c r="S461" i="83" s="1"/>
  <c r="M458" i="83"/>
  <c r="Q458" i="83" s="1"/>
  <c r="M456" i="83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Q486" i="83"/>
  <c r="R459" i="83"/>
  <c r="S459" i="83"/>
  <c r="U459" i="83"/>
  <c r="Q459" i="83"/>
  <c r="R487" i="83"/>
  <c r="Q487" i="83"/>
  <c r="S487" i="83"/>
  <c r="U487" i="83"/>
  <c r="S460" i="83"/>
  <c r="R460" i="83"/>
  <c r="Q460" i="83"/>
  <c r="U460" i="83"/>
  <c r="U433" i="83"/>
  <c r="S434" i="83"/>
  <c r="Q435" i="83"/>
  <c r="S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S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U456" i="83"/>
  <c r="AA456" i="83" s="1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U194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251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Z279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AC298" i="83" l="1"/>
  <c r="S279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I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Y138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J74" i="83"/>
  <c r="AN74" i="83" s="1"/>
  <c r="Y53" i="83" s="1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J70" i="83"/>
  <c r="AN70" i="83" s="1"/>
  <c r="Y52" i="83" s="1"/>
  <c r="AK132" i="83"/>
  <c r="X176" i="83"/>
  <c r="AI300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214" i="83"/>
  <c r="AH214" i="83"/>
  <c r="AG214" i="83"/>
  <c r="AI214" i="83"/>
  <c r="AI245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G302" i="83"/>
  <c r="AK299" i="83"/>
  <c r="AH299" i="83"/>
  <c r="AI299" i="83"/>
  <c r="AG299" i="83"/>
  <c r="AK326" i="83"/>
  <c r="AG326" i="83"/>
  <c r="AI326" i="83"/>
  <c r="AH326" i="83"/>
  <c r="AH247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G190" i="83" l="1"/>
  <c r="AH161" i="83"/>
  <c r="AI161" i="83"/>
  <c r="AH132" i="83"/>
  <c r="AG132" i="83"/>
  <c r="AC136" i="83"/>
  <c r="AH136" i="83" s="1"/>
  <c r="AK161" i="83"/>
  <c r="AQ161" i="83" s="1"/>
  <c r="AC334" i="83"/>
  <c r="AH302" i="83"/>
  <c r="AH158" i="83"/>
  <c r="AH190" i="83"/>
  <c r="AH243" i="83"/>
  <c r="AK245" i="83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44" i="83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AI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Y112" i="83" s="1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K334" i="83"/>
  <c r="AH334" i="83"/>
  <c r="AI334" i="83"/>
  <c r="AG334" i="83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Q245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G136" i="83" l="1"/>
  <c r="AP161" i="83"/>
  <c r="AI136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P222" i="83"/>
  <c r="AQ222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O278" i="83" l="1"/>
  <c r="AP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H420" i="83"/>
  <c r="Z41" i="83" s="1"/>
  <c r="AI392" i="83"/>
  <c r="AA40" i="83" s="1"/>
  <c r="AH476" i="83"/>
  <c r="Z43" i="83" s="1"/>
  <c r="AI420" i="83"/>
  <c r="AI448" i="83"/>
  <c r="AC448" i="83" s="1"/>
  <c r="Y42" i="83" s="1"/>
  <c r="AI364" i="83"/>
  <c r="AC364" i="83" s="1"/>
  <c r="Y39" i="83" s="1"/>
  <c r="AI504" i="83"/>
  <c r="AA44" i="83" s="1"/>
  <c r="AH504" i="83"/>
  <c r="AA41" i="83"/>
  <c r="AI422" i="83"/>
  <c r="AC41" i="83" s="1"/>
  <c r="AC420" i="83"/>
  <c r="Y41" i="83" s="1"/>
  <c r="AA39" i="83"/>
  <c r="AA43" i="83"/>
  <c r="AC476" i="83"/>
  <c r="Y43" i="83" s="1"/>
  <c r="AI478" i="83"/>
  <c r="AC43" i="83" s="1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Z36" i="83" s="1"/>
  <c r="AH308" i="83"/>
  <c r="Z37" i="83" s="1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80" i="83" l="1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<sst xmlns="http://schemas.openxmlformats.org/spreadsheetml/2006/main" count="65809" uniqueCount="760">
  <si>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</si>
  <si>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</si>
  <si>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</si>
  <si>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</si>
  <si>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</si>
  <si>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</si>
  <si>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</si>
  <si>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</si>
  <si>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</si>
  <si>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</si>
  <si>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</si>
  <si>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</si>
  <si>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</si>
  <si>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</si>
  <si>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</si>
  <si>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</si>
  <si>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</si>
  <si>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</si>
  <si>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</si>
  <si>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</si>
  <si>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</si>
  <si>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</si>
  <si>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</si>
  <si>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</si>
  <si>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</si>
  <si>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</si>
  <si>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</si>
  <si>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</si>
  <si>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</si>
  <si>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</si>
  <si>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</si>
  <si>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</si>
  <si>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</si>
  <si>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</si>
  <si>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</si>
  <si>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</si>
  <si>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</si>
  <si>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</si>
  <si>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</si>
  <si>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</si>
  <si>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</si>
  <si>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</si>
  <si>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</si>
  <si>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</si>
  <si>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</si>
  <si>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</si>
  <si>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</si>
  <si>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</si>
  <si>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</si>
  <si>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</si>
  <si>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</si>
  <si>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</si>
  <si>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</si>
  <si>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</si>
  <si>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</si>
  <si>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</si>
  <si>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</si>
  <si>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</si>
  <si>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</si>
  <si>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</si>
  <si>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</si>
  <si>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</si>
  <si>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</si>
  <si>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</si>
  <si>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</si>
  <si>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</si>
  <si>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</si>
  <si>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</si>
  <si>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</si>
  <si>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</si>
  <si>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</si>
  <si>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</si>
  <si>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</si>
  <si>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</si>
  <si>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</si>
  <si>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</si>
  <si>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</si>
  <si>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</si>
  <si>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</si>
  <si>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</si>
  <si>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</si>
  <si>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</si>
  <si>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</si>
  <si>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</si>
  <si>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</si>
  <si>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</si>
  <si>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</si>
  <si>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</si>
  <si>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</si>
  <si>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</si>
  <si>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</si>
  <si>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</si>
  <si>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</si>
  <si>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</si>
  <si>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</si>
  <si>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</si>
  <si>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</si>
  <si>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</si>
  <si>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</si>
  <si>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</si>
  <si>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</si>
  <si>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</si>
  <si>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</si>
  <si>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</si>
  <si>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</si>
  <si>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</si>
  <si>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</si>
  <si>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</si>
  <si>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</si>
  <si>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</si>
  <si>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</si>
  <si>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</si>
  <si>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</si>
  <si>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</si>
  <si>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</si>
  <si>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</si>
  <si>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</si>
  <si>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</si>
  <si>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</si>
  <si>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</si>
  <si>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</si>
  <si>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</si>
  <si>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</si>
  <si>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</si>
  <si>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</si>
  <si>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</si>
  <si>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</si>
  <si>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</si>
  <si>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</si>
  <si>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</si>
  <si>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</si>
  <si>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</si>
  <si>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</si>
  <si>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</si>
  <si>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</si>
  <si>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</si>
  <si>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</si>
  <si>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</si>
  <si>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</si>
  <si>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</si>
  <si>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</si>
  <si>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</si>
  <si>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</si>
  <si>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</si>
  <si>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</si>
  <si>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</si>
  <si>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</si>
  <si>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</si>
  <si>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</si>
  <si>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</si>
  <si>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</si>
  <si>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</si>
  <si>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</si>
  <si>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</si>
  <si>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</si>
  <si>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</si>
  <si>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</si>
  <si>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</si>
  <si>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</si>
  <si>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</si>
  <si>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</si>
  <si>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</si>
  <si>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</si>
  <si>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</si>
  <si>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</si>
  <si>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</si>
  <si>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</si>
  <si>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</si>
  <si>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</si>
  <si>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</si>
  <si>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</si>
  <si>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</si>
  <si>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</si>
  <si>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</si>
  <si>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</si>
  <si>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</si>
  <si>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</si>
  <si>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</si>
  <si>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</si>
  <si>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</si>
  <si>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</si>
  <si>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</si>
  <si>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</si>
  <si>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</si>
  <si>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</si>
  <si>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</si>
  <si>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</si>
  <si>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</si>
  <si>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</si>
  <si>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</si>
  <si>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</si>
  <si>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</si>
  <si>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</si>
  <si>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</si>
  <si>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</si>
  <si>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</si>
  <si>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</si>
  <si>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</si>
  <si>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</si>
  <si>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</si>
  <si>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</si>
  <si>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</si>
  <si>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</si>
  <si>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</si>
  <si>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</si>
  <si>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</si>
  <si>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</si>
  <si>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</si>
  <si>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</si>
  <si>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</si>
  <si>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</si>
  <si>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</si>
  <si>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</si>
  <si>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</si>
  <si>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</si>
  <si>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</si>
  <si>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</si>
  <si>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</si>
  <si>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</si>
  <si>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</si>
  <si>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</si>
  <si>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</si>
  <si>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</si>
  <si>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</si>
  <si>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</si>
  <si>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</si>
  <si>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</si>
  <si>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</si>
  <si>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</si>
  <si>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</si>
  <si>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</si>
  <si>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</si>
  <si>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</si>
  <si>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</si>
  <si>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</si>
  <si>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</si>
  <si>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</si>
  <si>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</si>
  <si>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</si>
  <si>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</si>
  <si>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</si>
  <si>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</si>
  <si>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</si>
  <si>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</si>
  <si>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</si>
  <si>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</si>
  <si>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</si>
  <si>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</si>
  <si>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</si>
  <si>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</si>
  <si>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</si>
  <si>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</si>
  <si>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</si>
  <si>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</si>
  <si>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</si>
  <si>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</si>
  <si>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</si>
  <si>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</si>
  <si>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</si>
  <si>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</si>
  <si>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</si>
  <si>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</si>
  <si>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</si>
  <si>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</si>
  <si>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</si>
  <si>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</si>
  <si>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</si>
  <si>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</si>
  <si>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</si>
  <si>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</si>
  <si>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</si>
  <si>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</si>
  <si>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</si>
  <si>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</si>
  <si>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</si>
  <si>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</si>
  <si>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</si>
  <si>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</si>
  <si>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</si>
  <si>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</si>
  <si>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</si>
  <si>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</si>
  <si>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</si>
  <si>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</si>
  <si>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</si>
  <si>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</si>
  <si>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</si>
  <si>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</si>
  <si>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</si>
  <si>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</si>
  <si>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</si>
  <si>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</si>
  <si>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</si>
  <si>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</si>
  <si>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</si>
  <si>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</si>
  <si>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</si>
  <si>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</si>
  <si>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</si>
  <si>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</si>
  <si>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</si>
  <si>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</si>
  <si>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</si>
  <si>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</si>
  <si>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</si>
  <si>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</si>
  <si>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</si>
  <si>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</si>
  <si>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</si>
  <si>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</si>
  <si>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</si>
  <si>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</si>
  <si>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</si>
  <si>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</si>
  <si>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</si>
  <si>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</si>
  <si>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</si>
  <si>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</si>
  <si>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</si>
  <si>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</si>
  <si>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</si>
  <si>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</si>
  <si>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</si>
  <si>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</si>
  <si>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</si>
  <si>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</si>
  <si>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</si>
  <si>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</si>
  <si>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</si>
  <si>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</si>
  <si>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</si>
  <si>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</si>
  <si>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</si>
  <si>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</si>
  <si>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</si>
  <si>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</si>
  <si>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</si>
  <si>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</si>
  <si>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</si>
  <si>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</si>
  <si>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</si>
  <si>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</si>
  <si>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</si>
  <si>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</si>
  <si>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</si>
  <si>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</si>
  <si>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</si>
  <si>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</si>
  <si>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</si>
  <si>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</si>
  <si>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</si>
  <si>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</si>
  <si>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</si>
  <si>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</si>
  <si>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</si>
  <si>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</si>
  <si>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</si>
  <si>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</si>
  <si>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</si>
  <si>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</si>
  <si>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</si>
  <si>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</si>
  <si>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</si>
  <si>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</si>
  <si>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</si>
  <si>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</si>
  <si>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</si>
  <si>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</si>
  <si>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</si>
  <si>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</si>
  <si>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</si>
  <si>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</si>
  <si>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</si>
  <si>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</si>
  <si>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</si>
  <si>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</si>
  <si>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</si>
  <si>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</si>
  <si>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</si>
  <si>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</si>
  <si>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</si>
  <si>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</si>
  <si>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</si>
  <si>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</si>
  <si>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</si>
  <si>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</si>
  <si>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</si>
  <si>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</si>
  <si>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</si>
  <si>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</si>
  <si>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</si>
  <si>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</si>
  <si>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</si>
  <si>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</si>
  <si>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</si>
  <si>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</si>
  <si>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</si>
  <si>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</si>
  <si>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</si>
  <si>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</si>
  <si>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</si>
  <si>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</si>
  <si>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</si>
  <si>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</si>
  <si>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</si>
  <si>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</si>
  <si>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</si>
  <si>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</si>
  <si>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</si>
  <si>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</si>
  <si>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</si>
  <si>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</si>
  <si>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</si>
  <si>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</si>
  <si>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</si>
  <si>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</si>
  <si>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</si>
  <si>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</si>
  <si>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</si>
  <si>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</si>
  <si>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</si>
  <si>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</si>
  <si>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</si>
  <si>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</si>
  <si>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</si>
  <si>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</si>
  <si>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</si>
  <si>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</si>
  <si>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</si>
  <si>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</si>
  <si>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</si>
  <si>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</si>
  <si>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</si>
  <si>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</si>
  <si>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</si>
  <si>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</si>
  <si>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</si>
  <si>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</si>
  <si>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</si>
  <si>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</si>
  <si>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</si>
  <si>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</si>
  <si>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</si>
  <si>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</si>
  <si>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</si>
  <si>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</si>
  <si>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</si>
  <si>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</si>
  <si>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</si>
  <si>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</si>
  <si>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</si>
  <si>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</si>
  <si>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</si>
  <si>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</si>
  <si>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</si>
  <si>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</si>
  <si>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</si>
  <si>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</si>
  <si>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</si>
  <si>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</si>
  <si>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</si>
  <si>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</si>
  <si>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</si>
  <si>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</si>
  <si>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</si>
  <si>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</si>
  <si>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</si>
  <si>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</si>
  <si>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</si>
  <si>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</si>
  <si>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</si>
  <si>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</si>
  <si>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</si>
  <si>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</si>
  <si>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</si>
  <si>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</si>
  <si>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</si>
  <si>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</si>
  <si>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</si>
  <si>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</si>
  <si>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</si>
  <si>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</si>
  <si>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</si>
  <si>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</si>
  <si>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</si>
  <si>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</si>
  <si>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</si>
  <si>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</si>
  <si>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</si>
  <si>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</si>
  <si>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</si>
  <si>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</si>
  <si>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</si>
  <si>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</si>
  <si>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</si>
  <si>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</si>
  <si>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</si>
  <si>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</si>
  <si>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</si>
  <si>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</si>
  <si>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</si>
  <si>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</si>
  <si>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</si>
  <si>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</si>
  <si>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</si>
  <si>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</si>
  <si>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</si>
  <si>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</si>
  <si>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</si>
  <si>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</si>
  <si>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</si>
  <si>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</si>
  <si>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</si>
  <si>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</si>
  <si>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</si>
  <si>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</si>
  <si>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</si>
  <si>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</si>
  <si>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</si>
  <si>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</si>
  <si>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</si>
  <si>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</si>
  <si>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</si>
  <si>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</si>
  <si>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</si>
  <si>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</si>
  <si>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</si>
  <si>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</si>
  <si>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</si>
  <si>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</si>
  <si>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</si>
  <si>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</si>
  <si>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</si>
  <si>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</si>
  <si>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</si>
  <si>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</si>
  <si>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</si>
  <si>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</si>
  <si>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</si>
  <si>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</si>
  <si>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</si>
  <si>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</si>
  <si>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</si>
  <si>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</si>
  <si>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</si>
  <si>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</si>
  <si>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</si>
  <si>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</si>
  <si>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</si>
  <si>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</si>
  <si>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</si>
  <si>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</si>
  <si>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</si>
  <si>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</si>
  <si>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</si>
  <si>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</si>
  <si>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</si>
  <si>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</si>
  <si>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</si>
  <si>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</si>
  <si>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</si>
  <si>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</si>
  <si>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</si>
  <si>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</si>
  <si>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</si>
  <si>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</si>
  <si>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</si>
  <si>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</si>
  <si>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</si>
  <si>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</si>
  <si>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</si>
  <si>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</si>
  <si>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</si>
  <si>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</si>
  <si>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</si>
  <si>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</si>
  <si>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</si>
  <si>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</si>
  <si>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</si>
  <si>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</si>
  <si>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</si>
  <si>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</si>
  <si>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</si>
  <si>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</si>
  <si>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</si>
  <si>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</si>
  <si>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</si>
  <si>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</si>
  <si>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</si>
  <si>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</si>
  <si>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</si>
  <si>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</si>
  <si>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</si>
  <si>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</si>
  <si>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</si>
  <si>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</si>
  <si>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</si>
  <si>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</si>
  <si>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</si>
  <si>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</si>
  <si>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</si>
  <si>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</si>
  <si>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</si>
  <si>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</si>
  <si>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</si>
  <si>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</si>
  <si>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</si>
  <si>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</si>
  <si>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</si>
  <si>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</si>
  <si>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</si>
  <si>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</si>
  <si>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</si>
  <si>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</si>
  <si>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</si>
  <si>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</si>
  <si>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</si>
  <si>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</si>
  <si>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</si>
  <si>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</si>
  <si>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</si>
  <si>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</si>
  <si>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</si>
  <si>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</si>
  <si>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</si>
  <si>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</si>
  <si>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</si>
  <si>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</si>
  <si>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</si>
  <si>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</si>
  <si>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</si>
  <si>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</si>
  <si>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</si>
  <si>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</si>
  <si>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</si>
  <si>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</si>
  <si>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</si>
  <si>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</si>
  <si>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</si>
  <si>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</si>
  <si>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</si>
  <si>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</si>
  <si>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</si>
  <si>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</si>
  <si>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</si>
  <si>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</si>
  <si>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</si>
  <si>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</si>
  <si>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</si>
  <si>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</si>
  <si>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</si>
  <si>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</si>
  <si>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</si>
  <si>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</si>
  <si>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</si>
  <si>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</si>
  <si>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</si>
  <si>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</si>
  <si>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</si>
  <si>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</si>
  <si>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</si>
  <si>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</si>
  <si>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</si>
  <si>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</si>
  <si>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</si>
  <si>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</si>
  <si>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</si>
  <si>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</si>
  <si>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</si>
  <si>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</si>
  <si>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</si>
  <si>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</si>
  <si>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</si>
  <si>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</si>
  <si>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</si>
  <si>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</si>
  <si>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</si>
  <si>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</si>
  <si>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</si>
  <si>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</si>
  <si>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</si>
  <si>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</si>
  <si>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</si>
  <si>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</si>
  <si>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</si>
  <si>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</si>
  <si>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</si>
  <si>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</si>
  <si>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</si>
  <si>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</si>
  <si>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</si>
  <si>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</si>
  <si>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</si>
  <si>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</si>
  <si>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</si>
  <si>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</si>
  <si>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</si>
  <si>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</si>
  <si>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</si>
  <si>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</si>
  <si>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</si>
  <si>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</si>
  <si>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</si>
  <si>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</si>
  <si>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</si>
  <si>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</si>
  <si>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</si>
  <si>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</si>
  <si>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</si>
  <si>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</si>
  <si>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</si>
  <si>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</si>
  <si>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</si>
  <si>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</si>
  <si>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</si>
  <si>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</si>
  <si>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</si>
  <si>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</si>
  <si>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</si>
  <si>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</si>
  <si>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</si>
  <si>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</si>
  <si>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</si>
  <si>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</si>
  <si>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</si>
  <si>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</si>
  <si>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</si>
  <si>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</si>
  <si>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</si>
  <si>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</si>
  <si>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</si>
  <si>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</si>
  <si>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</si>
  <si>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</si>
  <si>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</si>
  <si>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</si>
  <si>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</si>
  <si>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</si>
  <si>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</si>
  <si>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</si>
  <si>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</si>
  <si>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</si>
  <si>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</si>
  <si>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</si>
  <si>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</si>
  <si>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</si>
  <si>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</si>
  <si>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</si>
  <si>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</si>
  <si>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</si>
  <si>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</si>
  <si>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</si>
  <si>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</si>
  <si>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</si>
  <si>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</si>
  <si>
    <t>Deputy Minister</t>
  </si>
  <si>
    <t>Minister</t>
  </si>
  <si>
    <t>Workbooks</t>
  </si>
  <si>
    <t>Exams and Mods</t>
  </si>
  <si>
    <t>Systemic Evaluation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</si>
</sst>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14</v>
      </c>
      <c r="B3" s="2">
        <v>1</v>
      </c>
      <c r="C3" s="2">
        <v>1</v>
      </c>
      <c r="D3" s="62" t="str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/>
      </c>
      <c r="E3" s="62" t="str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/>
      </c>
      <c r="F3" s="62" t="str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/>
      </c>
      <c r="G3" s="69" t="str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/>
      </c>
      <c r="H3" s="62" t="str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/>
      </c>
      <c r="I3" s="62" t="str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/>
      </c>
      <c r="J3" s="62" t="str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/>
      </c>
      <c r="K3" s="62" t="str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/>
      </c>
      <c r="L3" s="62" t="str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/>
      </c>
      <c r="M3" s="62" t="str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/>
      </c>
      <c r="N3" s="62" t="str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/>
      </c>
      <c r="O3" s="62" t="str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/>
      </c>
      <c r="P3" s="62" t="str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/>
      </c>
      <c r="Q3" s="62" t="str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/>
      </c>
      <c r="R3" s="62" t="str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/>
      </c>
      <c r="S3" s="62" t="str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/>
      </c>
      <c r="T3" s="62" t="str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/>
      </c>
      <c r="U3" s="62" t="str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/>
      </c>
      <c r="V3" s="62" t="str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/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7.3827684520804057E-2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7.0033119199051808E-2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6.9033119199051793E-2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6.7033119199051777E-2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0</v>
      </c>
      <c r="AB3">
        <f>SUMIFS(PERSALDATA!$G$2:$G$20871,PERSALDATA!$A$2:$A$20871,WORKING!A3,PERSALDATA!$D$2:$D$20871,WORKING!B3,PERSALDATA!$E$2:$E$20871,WORKING!C3,PERSALDATA!$F$2:$F$20871,"S&amp;W: BASIC SALARY (RES)")</f>
        <v>0</v>
      </c>
      <c r="AC3" s="2">
        <f>SUMIFS(PERSALDATA!$H$2:$H$20871,PERSALDATA!$A$2:$A$20871,WORKING!A3,PERSALDATA!$D$2:$D$20871,WORKING!B3,PERSALDATA!$E$2:$E$20871,WORKING!C3)</f>
        <v>0</v>
      </c>
    </row>
    <row r="4" spans="1:29" x14ac:dyDescent="0.25">
      <c r="A4" s="2">
        <f>Results!$D$3</f>
        <v>14</v>
      </c>
      <c r="B4" s="2">
        <v>1</v>
      </c>
      <c r="C4" s="2">
        <v>2</v>
      </c>
      <c r="D4" s="62" t="str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/>
      </c>
      <c r="E4" s="62" t="str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/>
      </c>
      <c r="F4" s="62" t="str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/>
      </c>
      <c r="G4" s="69" t="str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/>
      </c>
      <c r="H4" s="62" t="str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/>
      </c>
      <c r="I4" s="62" t="str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/>
      </c>
      <c r="J4" s="62" t="str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/>
      </c>
      <c r="K4" s="62" t="str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/>
      </c>
      <c r="L4" s="62" t="str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/>
      </c>
      <c r="M4" s="62" t="str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/>
      </c>
      <c r="N4" s="62" t="str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/>
      </c>
      <c r="O4" s="62" t="str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/>
      </c>
      <c r="P4" s="62" t="str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/>
      </c>
      <c r="Q4" s="62" t="str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/>
      </c>
      <c r="R4" s="62" t="str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/>
      </c>
      <c r="S4" s="62" t="str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/>
      </c>
      <c r="T4" s="62" t="str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/>
      </c>
      <c r="U4" s="62" t="str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/>
      </c>
      <c r="V4" s="62" t="str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/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7.3827684520804057E-2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7.0033119199051808E-2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6.9033119199051793E-2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6.7033119199051777E-2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0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0</v>
      </c>
    </row>
    <row r="5" spans="1:29" x14ac:dyDescent="0.25">
      <c r="A5" s="2">
        <f>Results!$D$3</f>
        <v>14</v>
      </c>
      <c r="B5" s="2">
        <v>1</v>
      </c>
      <c r="C5" s="2">
        <v>3</v>
      </c>
      <c r="D5" s="62" t="str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/>
      </c>
      <c r="E5" s="62" t="str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/>
      </c>
      <c r="F5" s="62" t="str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/>
      </c>
      <c r="G5" s="69" t="str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/>
      </c>
      <c r="H5" s="62" t="str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/>
      </c>
      <c r="I5" s="62" t="str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/>
      </c>
      <c r="J5" s="62" t="str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/>
      </c>
      <c r="K5" s="62" t="str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/>
      </c>
      <c r="L5" s="62" t="str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/>
      </c>
      <c r="M5" s="62" t="str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/>
      </c>
      <c r="N5" s="62" t="str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/>
      </c>
      <c r="O5" s="62" t="str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/>
      </c>
      <c r="P5" s="62" t="str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/>
      </c>
      <c r="Q5" s="62" t="str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/>
      </c>
      <c r="R5" s="62" t="str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/>
      </c>
      <c r="S5" s="62" t="str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/>
      </c>
      <c r="T5" s="62" t="str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/>
      </c>
      <c r="U5" s="62" t="str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/>
      </c>
      <c r="V5" s="62" t="str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/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7.3827684520804057E-2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7.0033119199051808E-2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6.9033119199051793E-2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6.7033119199051777E-2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0</v>
      </c>
      <c r="AB5" s="2">
        <f>SUMIFS(PERSALDATA!$G$2:$G$20871,PERSALDATA!$A$2:$A$20871,WORKING!A5,PERSALDATA!$D$2:$D$20871,WORKING!B5,PERSALDATA!$E$2:$E$20871,WORKING!C5,PERSALDATA!$F$2:$F$20871,"S&amp;W: BASIC SALARY (RES)")</f>
        <v>0</v>
      </c>
      <c r="AC5" s="2">
        <f>SUMIFS(PERSALDATA!$H$2:$H$20871,PERSALDATA!$A$2:$A$20871,WORKING!A5,PERSALDATA!$D$2:$D$20871,WORKING!B5,PERSALDATA!$E$2:$E$20871,WORKING!C5)</f>
        <v>0</v>
      </c>
    </row>
    <row r="6" spans="1:29" x14ac:dyDescent="0.25">
      <c r="A6" s="2">
        <f>Results!$D$3</f>
        <v>14</v>
      </c>
      <c r="B6" s="2">
        <v>1</v>
      </c>
      <c r="C6" s="2">
        <v>4</v>
      </c>
      <c r="D6" s="62" t="str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/>
      </c>
      <c r="E6" s="62" t="str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/>
      </c>
      <c r="F6" s="62" t="str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/>
      </c>
      <c r="G6" s="69" t="str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/>
      </c>
      <c r="H6" s="62" t="str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/>
      </c>
      <c r="I6" s="62" t="str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/>
      </c>
      <c r="J6" s="62" t="str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/>
      </c>
      <c r="K6" s="62" t="str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/>
      </c>
      <c r="L6" s="62" t="str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/>
      </c>
      <c r="M6" s="62" t="str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/>
      </c>
      <c r="N6" s="62" t="str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/>
      </c>
      <c r="O6" s="62" t="str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/>
      </c>
      <c r="P6" s="62" t="str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/>
      </c>
      <c r="Q6" s="62" t="str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/>
      </c>
      <c r="R6" s="62" t="str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/>
      </c>
      <c r="S6" s="62" t="str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/>
      </c>
      <c r="T6" s="62" t="str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/>
      </c>
      <c r="U6" s="62" t="str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/>
      </c>
      <c r="V6" s="62" t="str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/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7.3827684520804057E-2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7.0033119199051808E-2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6.9033119199051793E-2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6.7033119199051777E-2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0</v>
      </c>
      <c r="AB6" s="2">
        <f>SUMIFS(PERSALDATA!$G$2:$G$20871,PERSALDATA!$A$2:$A$20871,WORKING!A6,PERSALDATA!$D$2:$D$20871,WORKING!B6,PERSALDATA!$E$2:$E$20871,WORKING!C6,PERSALDATA!$F$2:$F$20871,"S&amp;W: BASIC SALARY (RES)")</f>
        <v>0</v>
      </c>
      <c r="AC6" s="2">
        <f>SUMIFS(PERSALDATA!$H$2:$H$20871,PERSALDATA!$A$2:$A$20871,WORKING!A6,PERSALDATA!$D$2:$D$20871,WORKING!B6,PERSALDATA!$E$2:$E$20871,WORKING!C6)</f>
        <v>0</v>
      </c>
    </row>
    <row r="7" spans="1:29" x14ac:dyDescent="0.25">
      <c r="A7" s="2">
        <f>Results!$D$3</f>
        <v>14</v>
      </c>
      <c r="B7" s="2">
        <v>1</v>
      </c>
      <c r="C7" s="2">
        <v>5</v>
      </c>
      <c r="D7" s="62" t="str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/>
      </c>
      <c r="E7" s="62" t="str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/>
      </c>
      <c r="F7" s="62" t="str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/>
      </c>
      <c r="G7" s="69" t="str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/>
      </c>
      <c r="H7" s="62" t="str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/>
      </c>
      <c r="I7" s="62" t="str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/>
      </c>
      <c r="J7" s="62" t="str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/>
      </c>
      <c r="K7" s="62" t="str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/>
      </c>
      <c r="L7" s="62" t="str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/>
      </c>
      <c r="M7" s="62" t="str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/>
      </c>
      <c r="N7" s="62" t="str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/>
      </c>
      <c r="O7" s="62" t="str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/>
      </c>
      <c r="P7" s="62" t="str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/>
      </c>
      <c r="Q7" s="62" t="str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/>
      </c>
      <c r="R7" s="62" t="str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/>
      </c>
      <c r="S7" s="62" t="str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/>
      </c>
      <c r="T7" s="62" t="str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/>
      </c>
      <c r="U7" s="62" t="str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/>
      </c>
      <c r="V7" s="62" t="str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/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7.3827684520804057E-2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7.0033119199051808E-2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6.9033119199051793E-2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6.7033119199051777E-2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0</v>
      </c>
      <c r="AB7" s="2">
        <f>SUMIFS(PERSALDATA!$G$2:$G$20871,PERSALDATA!$A$2:$A$20871,WORKING!A7,PERSALDATA!$D$2:$D$20871,WORKING!B7,PERSALDATA!$E$2:$E$20871,WORKING!C7,PERSALDATA!$F$2:$F$20871,"S&amp;W: BASIC SALARY (RES)")</f>
        <v>0</v>
      </c>
      <c r="AC7" s="2">
        <f>SUMIFS(PERSALDATA!$H$2:$H$20871,PERSALDATA!$A$2:$A$20871,WORKING!A7,PERSALDATA!$D$2:$D$20871,WORKING!B7,PERSALDATA!$E$2:$E$20871,WORKING!C7)</f>
        <v>0</v>
      </c>
    </row>
    <row r="8" spans="1:29" x14ac:dyDescent="0.25">
      <c r="A8" s="2">
        <f>Results!$D$3</f>
        <v>14</v>
      </c>
      <c r="B8" s="2">
        <v>1</v>
      </c>
      <c r="C8" s="2">
        <v>6</v>
      </c>
      <c r="D8" s="62" t="str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/>
      </c>
      <c r="E8" s="62" t="str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/>
      </c>
      <c r="F8" s="62" t="str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/>
      </c>
      <c r="G8" s="69" t="str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/>
      </c>
      <c r="H8" s="62" t="str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/>
      </c>
      <c r="I8" s="62" t="str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/>
      </c>
      <c r="J8" s="62" t="str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/>
      </c>
      <c r="K8" s="62" t="str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/>
      </c>
      <c r="L8" s="62" t="str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/>
      </c>
      <c r="M8" s="62" t="str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/>
      </c>
      <c r="N8" s="62" t="str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/>
      </c>
      <c r="O8" s="62" t="str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/>
      </c>
      <c r="P8" s="62" t="str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/>
      </c>
      <c r="Q8" s="62" t="str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/>
      </c>
      <c r="R8" s="62" t="str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/>
      </c>
      <c r="S8" s="62" t="str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/>
      </c>
      <c r="T8" s="62" t="str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/>
      </c>
      <c r="U8" s="62" t="str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/>
      </c>
      <c r="V8" s="62" t="str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/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7.3827684520804057E-2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7.0033119199051808E-2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6.9033119199051793E-2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6.7033119199051777E-2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0</v>
      </c>
      <c r="AB8" s="2">
        <f>SUMIFS(PERSALDATA!$G$2:$G$20871,PERSALDATA!$A$2:$A$20871,WORKING!A8,PERSALDATA!$D$2:$D$20871,WORKING!B8,PERSALDATA!$E$2:$E$20871,WORKING!C8,PERSALDATA!$F$2:$F$20871,"S&amp;W: BASIC SALARY (RES)")</f>
        <v>0</v>
      </c>
      <c r="AC8" s="2">
        <f>SUMIFS(PERSALDATA!$H$2:$H$20871,PERSALDATA!$A$2:$A$20871,WORKING!A8,PERSALDATA!$D$2:$D$20871,WORKING!B8,PERSALDATA!$E$2:$E$20871,WORKING!C8)</f>
        <v>0</v>
      </c>
    </row>
    <row r="9" spans="1:29" x14ac:dyDescent="0.25">
      <c r="A9" s="2">
        <f>Results!$D$3</f>
        <v>14</v>
      </c>
      <c r="B9" s="2">
        <v>1</v>
      </c>
      <c r="C9" s="2">
        <v>7</v>
      </c>
      <c r="D9" s="62" t="str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/>
      </c>
      <c r="E9" s="62" t="str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/>
      </c>
      <c r="F9" s="62" t="str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/>
      </c>
      <c r="G9" s="69" t="str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/>
      </c>
      <c r="H9" s="62" t="str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/>
      </c>
      <c r="I9" s="62" t="str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/>
      </c>
      <c r="J9" s="62" t="str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/>
      </c>
      <c r="K9" s="62" t="str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/>
      </c>
      <c r="L9" s="62" t="str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/>
      </c>
      <c r="M9" s="62" t="str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/>
      </c>
      <c r="N9" s="62" t="str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/>
      </c>
      <c r="O9" s="62" t="str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/>
      </c>
      <c r="P9" s="62" t="str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/>
      </c>
      <c r="Q9" s="62" t="str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/>
      </c>
      <c r="R9" s="62" t="str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/>
      </c>
      <c r="S9" s="62" t="str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/>
      </c>
      <c r="T9" s="62" t="str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/>
      </c>
      <c r="U9" s="62" t="str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/>
      </c>
      <c r="V9" s="62" t="str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/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7.3827684520804057E-2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7.0033119199051808E-2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6.9033119199051793E-2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6.7033119199051777E-2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0</v>
      </c>
      <c r="AB9" s="2">
        <f>SUMIFS(PERSALDATA!$G$2:$G$20871,PERSALDATA!$A$2:$A$20871,WORKING!A9,PERSALDATA!$D$2:$D$20871,WORKING!B9,PERSALDATA!$E$2:$E$20871,WORKING!C9,PERSALDATA!$F$2:$F$20871,"S&amp;W: BASIC SALARY (RES)")</f>
        <v>0</v>
      </c>
      <c r="AC9" s="2">
        <f>SUMIFS(PERSALDATA!$H$2:$H$20871,PERSALDATA!$A$2:$A$20871,WORKING!A9,PERSALDATA!$D$2:$D$20871,WORKING!B9,PERSALDATA!$E$2:$E$20871,WORKING!C9)</f>
        <v>0</v>
      </c>
    </row>
    <row r="10" spans="1:29" x14ac:dyDescent="0.25">
      <c r="A10" s="2">
        <f>Results!$D$3</f>
        <v>14</v>
      </c>
      <c r="B10" s="2">
        <v>1</v>
      </c>
      <c r="C10" s="2">
        <v>8</v>
      </c>
      <c r="D10" s="62" t="str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/>
      </c>
      <c r="E10" s="62" t="str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/>
      </c>
      <c r="F10" s="62" t="str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/>
      </c>
      <c r="G10" s="69" t="str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/>
      </c>
      <c r="H10" s="62" t="str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/>
      </c>
      <c r="I10" s="62" t="str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/>
      </c>
      <c r="J10" s="62" t="str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/>
      </c>
      <c r="K10" s="62" t="str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/>
      </c>
      <c r="L10" s="62" t="str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/>
      </c>
      <c r="M10" s="62" t="str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/>
      </c>
      <c r="N10" s="62" t="str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/>
      </c>
      <c r="O10" s="62" t="str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/>
      </c>
      <c r="P10" s="62" t="str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/>
      </c>
      <c r="Q10" s="62" t="str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/>
      </c>
      <c r="R10" s="62" t="str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/>
      </c>
      <c r="S10" s="62" t="str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/>
      </c>
      <c r="T10" s="62" t="str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/>
      </c>
      <c r="U10" s="62" t="str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/>
      </c>
      <c r="V10" s="62" t="str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/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7.3827684520804057E-2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7.0033119199051808E-2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6.9033119199051793E-2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6.7033119199051777E-2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0</v>
      </c>
      <c r="AB10" s="2">
        <f>SUMIFS(PERSALDATA!$G$2:$G$20871,PERSALDATA!$A$2:$A$20871,WORKING!A10,PERSALDATA!$D$2:$D$20871,WORKING!B10,PERSALDATA!$E$2:$E$20871,WORKING!C10,PERSALDATA!$F$2:$F$20871,"S&amp;W: BASIC SALARY (RES)")</f>
        <v>0</v>
      </c>
      <c r="AC10" s="2">
        <f>SUMIFS(PERSALDATA!$H$2:$H$20871,PERSALDATA!$A$2:$A$20871,WORKING!A10,PERSALDATA!$D$2:$D$20871,WORKING!B10,PERSALDATA!$E$2:$E$20871,WORKING!C10)</f>
        <v>0</v>
      </c>
    </row>
    <row r="11" spans="1:29" x14ac:dyDescent="0.25">
      <c r="A11" s="2">
        <f>Results!$D$3</f>
        <v>14</v>
      </c>
      <c r="B11" s="2">
        <v>1</v>
      </c>
      <c r="C11" s="2">
        <v>9</v>
      </c>
      <c r="D11" s="62" t="str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/>
      </c>
      <c r="E11" s="62" t="str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/>
      </c>
      <c r="F11" s="62" t="str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/>
      </c>
      <c r="G11" s="69" t="str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/>
      </c>
      <c r="H11" s="62" t="str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/>
      </c>
      <c r="I11" s="62" t="str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/>
      </c>
      <c r="J11" s="62" t="str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/>
      </c>
      <c r="K11" s="62" t="str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/>
      </c>
      <c r="L11" s="62" t="str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/>
      </c>
      <c r="M11" s="62" t="str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/>
      </c>
      <c r="N11" s="62" t="str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/>
      </c>
      <c r="O11" s="62" t="str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/>
      </c>
      <c r="P11" s="62" t="str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/>
      </c>
      <c r="Q11" s="62" t="str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/>
      </c>
      <c r="R11" s="62" t="str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/>
      </c>
      <c r="S11" s="62" t="str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/>
      </c>
      <c r="T11" s="62" t="str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/>
      </c>
      <c r="U11" s="62" t="str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/>
      </c>
      <c r="V11" s="62" t="str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/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7.3827684520804057E-2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7.0033119199051808E-2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6.9033119199051793E-2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6.7033119199051777E-2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0</v>
      </c>
      <c r="AB11" s="2">
        <f>SUMIFS(PERSALDATA!$G$2:$G$20871,PERSALDATA!$A$2:$A$20871,WORKING!A11,PERSALDATA!$D$2:$D$20871,WORKING!B11,PERSALDATA!$E$2:$E$20871,WORKING!C11,PERSALDATA!$F$2:$F$20871,"S&amp;W: BASIC SALARY (RES)")</f>
        <v>0</v>
      </c>
      <c r="AC11" s="2">
        <f>SUMIFS(PERSALDATA!$H$2:$H$20871,PERSALDATA!$A$2:$A$20871,WORKING!A11,PERSALDATA!$D$2:$D$20871,WORKING!B11,PERSALDATA!$E$2:$E$20871,WORKING!C11)</f>
        <v>0</v>
      </c>
    </row>
    <row r="12" spans="1:29" x14ac:dyDescent="0.25">
      <c r="A12" s="2">
        <f>Results!$D$3</f>
        <v>14</v>
      </c>
      <c r="B12" s="2">
        <v>1</v>
      </c>
      <c r="C12" s="2">
        <v>10</v>
      </c>
      <c r="D12" s="62" t="str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/>
      </c>
      <c r="E12" s="62" t="str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/>
      </c>
      <c r="F12" s="62" t="str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/>
      </c>
      <c r="G12" s="69" t="str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/>
      </c>
      <c r="H12" s="62" t="str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/>
      </c>
      <c r="I12" s="62" t="str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/>
      </c>
      <c r="J12" s="62" t="str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/>
      </c>
      <c r="K12" s="62" t="str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/>
      </c>
      <c r="L12" s="62" t="str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/>
      </c>
      <c r="M12" s="62" t="str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/>
      </c>
      <c r="N12" s="62" t="str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/>
      </c>
      <c r="O12" s="62" t="str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/>
      </c>
      <c r="P12" s="62" t="str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/>
      </c>
      <c r="Q12" s="62" t="str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/>
      </c>
      <c r="R12" s="62" t="str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/>
      </c>
      <c r="S12" s="62" t="str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/>
      </c>
      <c r="T12" s="62" t="str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/>
      </c>
      <c r="U12" s="62" t="str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/>
      </c>
      <c r="V12" s="62" t="str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/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7.3827684520804057E-2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7.0033119199051808E-2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6.9033119199051793E-2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6.7033119199051777E-2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0</v>
      </c>
      <c r="AB12" s="2">
        <f>SUMIFS(PERSALDATA!$G$2:$G$20871,PERSALDATA!$A$2:$A$20871,WORKING!A12,PERSALDATA!$D$2:$D$20871,WORKING!B12,PERSALDATA!$E$2:$E$20871,WORKING!C12,PERSALDATA!$F$2:$F$20871,"S&amp;W: BASIC SALARY (RES)")</f>
        <v>0</v>
      </c>
      <c r="AC12" s="2">
        <f>SUMIFS(PERSALDATA!$H$2:$H$20871,PERSALDATA!$A$2:$A$20871,WORKING!A12,PERSALDATA!$D$2:$D$20871,WORKING!B12,PERSALDATA!$E$2:$E$20871,WORKING!C12)</f>
        <v>0</v>
      </c>
    </row>
    <row r="13" spans="1:29" x14ac:dyDescent="0.25">
      <c r="A13" s="2">
        <f>Results!$D$3</f>
        <v>14</v>
      </c>
      <c r="B13" s="2">
        <v>1</v>
      </c>
      <c r="C13" s="2">
        <v>11</v>
      </c>
      <c r="D13" s="62" t="str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/>
      </c>
      <c r="E13" s="62" t="str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/>
      </c>
      <c r="F13" s="62" t="str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/>
      </c>
      <c r="G13" s="69" t="str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/>
      </c>
      <c r="H13" s="62" t="str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/>
      </c>
      <c r="I13" s="62" t="str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/>
      </c>
      <c r="J13" s="62" t="str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/>
      </c>
      <c r="K13" s="62" t="str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/>
      </c>
      <c r="L13" s="62" t="str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/>
      </c>
      <c r="M13" s="62" t="str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/>
      </c>
      <c r="N13" s="62" t="str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/>
      </c>
      <c r="O13" s="62" t="str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/>
      </c>
      <c r="P13" s="62" t="str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/>
      </c>
      <c r="Q13" s="62" t="str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/>
      </c>
      <c r="R13" s="62" t="str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/>
      </c>
      <c r="S13" s="62" t="str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/>
      </c>
      <c r="T13" s="62" t="str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/>
      </c>
      <c r="U13" s="62" t="str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/>
      </c>
      <c r="V13" s="62" t="str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/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0</v>
      </c>
      <c r="AB13" s="2">
        <f>SUMIFS(PERSALDATA!$G$2:$G$20871,PERSALDATA!$A$2:$A$20871,WORKING!A13,PERSALDATA!$D$2:$D$20871,WORKING!B13,PERSALDATA!$E$2:$E$20871,WORKING!C13,PERSALDATA!$F$2:$F$20871,"S&amp;W: BASIC SALARY (RES)")</f>
        <v>0</v>
      </c>
      <c r="AC13" s="2">
        <f>SUMIFS(PERSALDATA!$H$2:$H$20871,PERSALDATA!$A$2:$A$20871,WORKING!A13,PERSALDATA!$D$2:$D$20871,WORKING!B13,PERSALDATA!$E$2:$E$20871,WORKING!C13)</f>
        <v>0</v>
      </c>
    </row>
    <row r="14" spans="1:29" x14ac:dyDescent="0.25">
      <c r="A14" s="2">
        <f>Results!$D$3</f>
        <v>14</v>
      </c>
      <c r="B14" s="2">
        <v>1</v>
      </c>
      <c r="C14" s="2">
        <v>12</v>
      </c>
      <c r="D14" s="62" t="str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/>
      </c>
      <c r="E14" s="62" t="str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/>
      </c>
      <c r="F14" s="62" t="str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/>
      </c>
      <c r="G14" s="69" t="str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/>
      </c>
      <c r="H14" s="62" t="str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/>
      </c>
      <c r="I14" s="62" t="str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/>
      </c>
      <c r="J14" s="62" t="str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/>
      </c>
      <c r="K14" s="62" t="str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/>
      </c>
      <c r="L14" s="62" t="str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/>
      </c>
      <c r="M14" s="62" t="str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/>
      </c>
      <c r="N14" s="62" t="str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/>
      </c>
      <c r="O14" s="62" t="str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/>
      </c>
      <c r="P14" s="62" t="str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/>
      </c>
      <c r="Q14" s="62" t="str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/>
      </c>
      <c r="R14" s="62" t="str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/>
      </c>
      <c r="S14" s="62" t="str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/>
      </c>
      <c r="T14" s="62" t="str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/>
      </c>
      <c r="U14" s="62" t="str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/>
      </c>
      <c r="V14" s="62" t="str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/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0</v>
      </c>
      <c r="AB14" s="2">
        <f>SUMIFS(PERSALDATA!$G$2:$G$20871,PERSALDATA!$A$2:$A$20871,WORKING!A14,PERSALDATA!$D$2:$D$20871,WORKING!B14,PERSALDATA!$E$2:$E$20871,WORKING!C14,PERSALDATA!$F$2:$F$20871,"S&amp;W: BASIC SALARY (RES)")</f>
        <v>0</v>
      </c>
      <c r="AC14" s="2">
        <f>SUMIFS(PERSALDATA!$H$2:$H$20871,PERSALDATA!$A$2:$A$20871,WORKING!A14,PERSALDATA!$D$2:$D$20871,WORKING!B14,PERSALDATA!$E$2:$E$20871,WORKING!C14)</f>
        <v>0</v>
      </c>
    </row>
    <row r="15" spans="1:29" x14ac:dyDescent="0.25">
      <c r="A15" s="2">
        <f>Results!$D$3</f>
        <v>14</v>
      </c>
      <c r="B15" s="2">
        <v>1</v>
      </c>
      <c r="C15" s="2">
        <v>13</v>
      </c>
      <c r="D15" s="62" t="str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/>
      </c>
      <c r="E15" s="62" t="str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/>
      </c>
      <c r="F15" s="62" t="str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/>
      </c>
      <c r="G15" s="69" t="str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/>
      </c>
      <c r="H15" s="62" t="str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/>
      </c>
      <c r="I15" s="62" t="str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/>
      </c>
      <c r="J15" s="62" t="str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/>
      </c>
      <c r="K15" s="62" t="str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/>
      </c>
      <c r="L15" s="62" t="str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/>
      </c>
      <c r="M15" s="62" t="str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/>
      </c>
      <c r="N15" s="62" t="str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/>
      </c>
      <c r="O15" s="62" t="str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/>
      </c>
      <c r="P15" s="62" t="str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/>
      </c>
      <c r="Q15" s="62" t="str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/>
      </c>
      <c r="R15" s="62" t="str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/>
      </c>
      <c r="S15" s="62" t="str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/>
      </c>
      <c r="T15" s="62" t="str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/>
      </c>
      <c r="U15" s="62" t="str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/>
      </c>
      <c r="V15" s="62" t="str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/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0</v>
      </c>
      <c r="AB15" s="2">
        <f>SUMIFS(PERSALDATA!$G$2:$G$20871,PERSALDATA!$A$2:$A$20871,WORKING!A15,PERSALDATA!$D$2:$D$20871,WORKING!B15,PERSALDATA!$E$2:$E$20871,WORKING!C15,PERSALDATA!$F$2:$F$20871,"S&amp;W: BASIC SALARY (RES)")</f>
        <v>0</v>
      </c>
      <c r="AC15" s="2">
        <f>SUMIFS(PERSALDATA!$H$2:$H$20871,PERSALDATA!$A$2:$A$20871,WORKING!A15,PERSALDATA!$D$2:$D$20871,WORKING!B15,PERSALDATA!$E$2:$E$20871,WORKING!C15)</f>
        <v>0</v>
      </c>
    </row>
    <row r="16" spans="1:29" x14ac:dyDescent="0.25">
      <c r="A16" s="2">
        <f>Results!$D$3</f>
        <v>14</v>
      </c>
      <c r="B16" s="2">
        <v>1</v>
      </c>
      <c r="C16" s="2">
        <v>14</v>
      </c>
      <c r="D16" s="62" t="str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/>
      </c>
      <c r="E16" s="62" t="str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/>
      </c>
      <c r="F16" s="62" t="str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/>
      </c>
      <c r="G16" s="69" t="str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/>
      </c>
      <c r="H16" s="62" t="str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/>
      </c>
      <c r="I16" s="62" t="str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/>
      </c>
      <c r="J16" s="62" t="str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/>
      </c>
      <c r="K16" s="62" t="str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/>
      </c>
      <c r="L16" s="62" t="str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/>
      </c>
      <c r="M16" s="62" t="str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/>
      </c>
      <c r="N16" s="62" t="str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/>
      </c>
      <c r="O16" s="62" t="str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/>
      </c>
      <c r="P16" s="62" t="str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/>
      </c>
      <c r="Q16" s="62" t="str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/>
      </c>
      <c r="R16" s="62" t="str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/>
      </c>
      <c r="S16" s="62" t="str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/>
      </c>
      <c r="T16" s="62" t="str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/>
      </c>
      <c r="U16" s="62" t="str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/>
      </c>
      <c r="V16" s="62" t="str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/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0</v>
      </c>
      <c r="AB16" s="2">
        <f>SUMIFS(PERSALDATA!$G$2:$G$20871,PERSALDATA!$A$2:$A$20871,WORKING!A16,PERSALDATA!$D$2:$D$20871,WORKING!B16,PERSALDATA!$E$2:$E$20871,WORKING!C16,PERSALDATA!$F$2:$F$20871,"S&amp;W: BASIC SALARY (RES)")</f>
        <v>0</v>
      </c>
      <c r="AC16" s="2">
        <f>SUMIFS(PERSALDATA!$H$2:$H$20871,PERSALDATA!$A$2:$A$20871,WORKING!A16,PERSALDATA!$D$2:$D$20871,WORKING!B16,PERSALDATA!$E$2:$E$20871,WORKING!C16)</f>
        <v>0</v>
      </c>
    </row>
    <row r="17" spans="1:29" x14ac:dyDescent="0.25">
      <c r="A17" s="2">
        <f>Results!$D$3</f>
        <v>14</v>
      </c>
      <c r="B17" s="2">
        <v>1</v>
      </c>
      <c r="C17" s="2">
        <v>15</v>
      </c>
      <c r="D17" s="62" t="str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/>
      </c>
      <c r="E17" s="62" t="str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/>
      </c>
      <c r="F17" s="62" t="str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/>
      </c>
      <c r="G17" s="69" t="str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/>
      </c>
      <c r="H17" s="62" t="str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/>
      </c>
      <c r="I17" s="62" t="str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/>
      </c>
      <c r="J17" s="62" t="str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/>
      </c>
      <c r="K17" s="62" t="str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/>
      </c>
      <c r="L17" s="62" t="str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/>
      </c>
      <c r="M17" s="62" t="str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/>
      </c>
      <c r="N17" s="62" t="str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/>
      </c>
      <c r="O17" s="62" t="str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/>
      </c>
      <c r="P17" s="62" t="str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/>
      </c>
      <c r="Q17" s="62" t="str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/>
      </c>
      <c r="R17" s="62" t="str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/>
      </c>
      <c r="S17" s="62" t="str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/>
      </c>
      <c r="T17" s="62" t="str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/>
      </c>
      <c r="U17" s="62" t="str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/>
      </c>
      <c r="V17" s="62" t="str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/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0</v>
      </c>
      <c r="AB17" s="2">
        <f>SUMIFS(PERSALDATA!$G$2:$G$20871,PERSALDATA!$A$2:$A$20871,WORKING!A17,PERSALDATA!$D$2:$D$20871,WORKING!B17,PERSALDATA!$E$2:$E$20871,WORKING!C17,PERSALDATA!$F$2:$F$20871,"S&amp;W: BASIC SALARY (RES)")</f>
        <v>0</v>
      </c>
      <c r="AC17" s="2">
        <f>SUMIFS(PERSALDATA!$H$2:$H$20871,PERSALDATA!$A$2:$A$20871,WORKING!A17,PERSALDATA!$D$2:$D$20871,WORKING!B17,PERSALDATA!$E$2:$E$20871,WORKING!C17)</f>
        <v>0</v>
      </c>
    </row>
    <row r="18" spans="1:29" x14ac:dyDescent="0.25">
      <c r="A18" s="2">
        <f>Results!$D$3</f>
        <v>14</v>
      </c>
      <c r="B18" s="2">
        <v>1</v>
      </c>
      <c r="C18" s="2">
        <v>16</v>
      </c>
      <c r="D18" s="62" t="str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/>
      </c>
      <c r="E18" s="62" t="str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/>
      </c>
      <c r="F18" s="62" t="str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/>
      </c>
      <c r="G18" s="69" t="str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/>
      </c>
      <c r="H18" s="62" t="str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/>
      </c>
      <c r="I18" s="62" t="str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/>
      </c>
      <c r="J18" s="62" t="str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/>
      </c>
      <c r="K18" s="62" t="str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/>
      </c>
      <c r="L18" s="62" t="str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/>
      </c>
      <c r="M18" s="62" t="str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/>
      </c>
      <c r="N18" s="62" t="str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/>
      </c>
      <c r="O18" s="62" t="str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/>
      </c>
      <c r="P18" s="62" t="str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/>
      </c>
      <c r="Q18" s="62" t="str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/>
      </c>
      <c r="R18" s="62" t="str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/>
      </c>
      <c r="S18" s="62" t="str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/>
      </c>
      <c r="T18" s="62" t="str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/>
      </c>
      <c r="U18" s="62" t="str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/>
      </c>
      <c r="V18" s="62" t="str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/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0</v>
      </c>
      <c r="AB18" s="2">
        <f>SUMIFS(PERSALDATA!$G$2:$G$20871,PERSALDATA!$A$2:$A$20871,WORKING!A18,PERSALDATA!$D$2:$D$20871,WORKING!B18,PERSALDATA!$E$2:$E$20871,WORKING!C18,PERSALDATA!$F$2:$F$20871,"S&amp;W: BASIC SALARY (RES)")</f>
        <v>0</v>
      </c>
      <c r="AC18" s="2">
        <f>SUMIFS(PERSALDATA!$H$2:$H$20871,PERSALDATA!$A$2:$A$20871,WORKING!A18,PERSALDATA!$D$2:$D$20871,WORKING!B18,PERSALDATA!$E$2:$E$20871,WORKING!C18)</f>
        <v>0</v>
      </c>
    </row>
    <row r="19" spans="1:29" x14ac:dyDescent="0.25">
      <c r="A19" s="2">
        <f>Results!$D$3</f>
        <v>14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14</v>
      </c>
      <c r="B20" s="2">
        <v>2</v>
      </c>
      <c r="C20" s="2">
        <v>1</v>
      </c>
      <c r="D20" s="62" t="str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/>
      </c>
      <c r="E20" s="62" t="str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/>
      </c>
      <c r="F20" s="62" t="str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/>
      </c>
      <c r="G20" s="69" t="str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/>
      </c>
      <c r="H20" s="62" t="str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/>
      </c>
      <c r="I20" s="62" t="str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/>
      </c>
      <c r="J20" s="62" t="str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/>
      </c>
      <c r="K20" s="62" t="str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/>
      </c>
      <c r="L20" s="62" t="str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/>
      </c>
      <c r="M20" s="62" t="str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/>
      </c>
      <c r="N20" s="62" t="str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/>
      </c>
      <c r="O20" s="62" t="str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/>
      </c>
      <c r="P20" s="62" t="str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/>
      </c>
      <c r="Q20" s="62" t="str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/>
      </c>
      <c r="R20" s="62" t="str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/>
      </c>
      <c r="S20" s="62" t="str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/>
      </c>
      <c r="T20" s="62" t="str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/>
      </c>
      <c r="U20" s="62" t="str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/>
      </c>
      <c r="V20" s="62" t="str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/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7.3827684520804057E-2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7.0033119199051808E-2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6.9033119199051793E-2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6.7033119199051777E-2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0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0</v>
      </c>
    </row>
    <row r="21" spans="1:29" x14ac:dyDescent="0.25">
      <c r="A21" s="2">
        <f>Results!$D$3</f>
        <v>14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14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14</v>
      </c>
      <c r="B23" s="2">
        <v>2</v>
      </c>
      <c r="C23" s="2">
        <v>4</v>
      </c>
      <c r="D23" s="62" t="str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/>
      </c>
      <c r="E23" s="62" t="str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/>
      </c>
      <c r="F23" s="62" t="str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/>
      </c>
      <c r="G23" s="69" t="str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/>
      </c>
      <c r="H23" s="62" t="str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/>
      </c>
      <c r="I23" s="62" t="str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/>
      </c>
      <c r="J23" s="62" t="str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/>
      </c>
      <c r="K23" s="62" t="str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/>
      </c>
      <c r="L23" s="62" t="str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/>
      </c>
      <c r="M23" s="62" t="str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/>
      </c>
      <c r="N23" s="62" t="str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/>
      </c>
      <c r="O23" s="62" t="str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/>
      </c>
      <c r="P23" s="62" t="str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/>
      </c>
      <c r="Q23" s="62" t="str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/>
      </c>
      <c r="R23" s="62" t="str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/>
      </c>
      <c r="S23" s="62" t="str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/>
      </c>
      <c r="T23" s="62" t="str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/>
      </c>
      <c r="U23" s="62" t="str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/>
      </c>
      <c r="V23" s="62" t="str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/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0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14</v>
      </c>
      <c r="B24" s="2">
        <v>2</v>
      </c>
      <c r="C24" s="2">
        <v>5</v>
      </c>
      <c r="D24" s="62" t="str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/>
      </c>
      <c r="E24" s="62" t="str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/>
      </c>
      <c r="F24" s="62" t="str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/>
      </c>
      <c r="G24" s="69" t="str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/>
      </c>
      <c r="H24" s="62" t="str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/>
      </c>
      <c r="I24" s="62" t="str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/>
      </c>
      <c r="J24" s="62" t="str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/>
      </c>
      <c r="K24" s="62" t="str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/>
      </c>
      <c r="L24" s="62" t="str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/>
      </c>
      <c r="M24" s="62" t="str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/>
      </c>
      <c r="N24" s="62" t="str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/>
      </c>
      <c r="O24" s="62" t="str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/>
      </c>
      <c r="P24" s="62" t="str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/>
      </c>
      <c r="Q24" s="62" t="str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/>
      </c>
      <c r="R24" s="62" t="str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/>
      </c>
      <c r="S24" s="62" t="str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/>
      </c>
      <c r="T24" s="62" t="str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/>
      </c>
      <c r="U24" s="62" t="str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/>
      </c>
      <c r="V24" s="62" t="str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/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7.3827684520804057E-2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7.0033119199051808E-2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6.9033119199051793E-2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6.7033119199051777E-2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0</v>
      </c>
      <c r="AB24" s="2">
        <f>SUMIFS(PERSALDATA!$G$2:$G$20871,PERSALDATA!$A$2:$A$20871,WORKING!A24,PERSALDATA!$D$2:$D$20871,WORKING!B24,PERSALDATA!$E$2:$E$20871,WORKING!C24,PERSALDATA!$F$2:$F$20871,"S&amp;W: BASIC SALARY (RES)")</f>
        <v>0</v>
      </c>
      <c r="AC24" s="2">
        <f>SUMIFS(PERSALDATA!$H$2:$H$20871,PERSALDATA!$A$2:$A$20871,WORKING!A24,PERSALDATA!$D$2:$D$20871,WORKING!B24,PERSALDATA!$E$2:$E$20871,WORKING!C24)</f>
        <v>0</v>
      </c>
    </row>
    <row r="25" spans="1:29" x14ac:dyDescent="0.25">
      <c r="A25" s="2">
        <f>Results!$D$3</f>
        <v>14</v>
      </c>
      <c r="B25" s="2">
        <v>2</v>
      </c>
      <c r="C25" s="2">
        <v>6</v>
      </c>
      <c r="D25" s="62" t="str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/>
      </c>
      <c r="E25" s="62" t="str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/>
      </c>
      <c r="F25" s="62" t="str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/>
      </c>
      <c r="G25" s="69" t="str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/>
      </c>
      <c r="H25" s="62" t="str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/>
      </c>
      <c r="I25" s="62" t="str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/>
      </c>
      <c r="J25" s="62" t="str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/>
      </c>
      <c r="K25" s="62" t="str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/>
      </c>
      <c r="L25" s="62" t="str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/>
      </c>
      <c r="M25" s="62" t="str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/>
      </c>
      <c r="N25" s="62" t="str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/>
      </c>
      <c r="O25" s="62" t="str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/>
      </c>
      <c r="P25" s="62" t="str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/>
      </c>
      <c r="Q25" s="62" t="str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/>
      </c>
      <c r="R25" s="62" t="str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/>
      </c>
      <c r="S25" s="62" t="str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/>
      </c>
      <c r="T25" s="62" t="str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/>
      </c>
      <c r="U25" s="62" t="str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/>
      </c>
      <c r="V25" s="62" t="str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/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7.3827684520804057E-2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7.0033119199051808E-2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6.9033119199051793E-2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6.7033119199051777E-2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0</v>
      </c>
      <c r="AB25" s="2">
        <f>SUMIFS(PERSALDATA!$G$2:$G$20871,PERSALDATA!$A$2:$A$20871,WORKING!A25,PERSALDATA!$D$2:$D$20871,WORKING!B25,PERSALDATA!$E$2:$E$20871,WORKING!C25,PERSALDATA!$F$2:$F$20871,"S&amp;W: BASIC SALARY (RES)")</f>
        <v>0</v>
      </c>
      <c r="AC25" s="2">
        <f>SUMIFS(PERSALDATA!$H$2:$H$20871,PERSALDATA!$A$2:$A$20871,WORKING!A25,PERSALDATA!$D$2:$D$20871,WORKING!B25,PERSALDATA!$E$2:$E$20871,WORKING!C25)</f>
        <v>0</v>
      </c>
    </row>
    <row r="26" spans="1:29" x14ac:dyDescent="0.25">
      <c r="A26" s="2">
        <f>Results!$D$3</f>
        <v>14</v>
      </c>
      <c r="B26" s="2">
        <v>2</v>
      </c>
      <c r="C26" s="2">
        <v>7</v>
      </c>
      <c r="D26" s="62" t="str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/>
      </c>
      <c r="E26" s="62" t="str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/>
      </c>
      <c r="F26" s="62" t="str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/>
      </c>
      <c r="G26" s="69" t="str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/>
      </c>
      <c r="H26" s="62" t="str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/>
      </c>
      <c r="I26" s="62" t="str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/>
      </c>
      <c r="J26" s="62" t="str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/>
      </c>
      <c r="K26" s="62" t="str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/>
      </c>
      <c r="L26" s="62" t="str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/>
      </c>
      <c r="M26" s="62" t="str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/>
      </c>
      <c r="N26" s="62" t="str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/>
      </c>
      <c r="O26" s="62" t="str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/>
      </c>
      <c r="P26" s="62" t="str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/>
      </c>
      <c r="Q26" s="62" t="str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/>
      </c>
      <c r="R26" s="62" t="str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/>
      </c>
      <c r="S26" s="62" t="str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/>
      </c>
      <c r="T26" s="62" t="str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/>
      </c>
      <c r="U26" s="62" t="str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/>
      </c>
      <c r="V26" s="62" t="str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/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7.3827684520804057E-2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7.0033119199051808E-2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6.9033119199051793E-2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6.7033119199051777E-2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0</v>
      </c>
      <c r="AB26" s="2">
        <f>SUMIFS(PERSALDATA!$G$2:$G$20871,PERSALDATA!$A$2:$A$20871,WORKING!A26,PERSALDATA!$D$2:$D$20871,WORKING!B26,PERSALDATA!$E$2:$E$20871,WORKING!C26,PERSALDATA!$F$2:$F$20871,"S&amp;W: BASIC SALARY (RES)")</f>
        <v>0</v>
      </c>
      <c r="AC26" s="2">
        <f>SUMIFS(PERSALDATA!$H$2:$H$20871,PERSALDATA!$A$2:$A$20871,WORKING!A26,PERSALDATA!$D$2:$D$20871,WORKING!B26,PERSALDATA!$E$2:$E$20871,WORKING!C26)</f>
        <v>0</v>
      </c>
    </row>
    <row r="27" spans="1:29" x14ac:dyDescent="0.25">
      <c r="A27" s="2">
        <f>Results!$D$3</f>
        <v>14</v>
      </c>
      <c r="B27" s="2">
        <v>2</v>
      </c>
      <c r="C27" s="2">
        <v>8</v>
      </c>
      <c r="D27" s="62" t="str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/>
      </c>
      <c r="E27" s="62" t="str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/>
      </c>
      <c r="F27" s="62" t="str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/>
      </c>
      <c r="G27" s="69" t="str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/>
      </c>
      <c r="H27" s="62" t="str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/>
      </c>
      <c r="I27" s="62" t="str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/>
      </c>
      <c r="J27" s="62" t="str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/>
      </c>
      <c r="K27" s="62" t="str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/>
      </c>
      <c r="L27" s="62" t="str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/>
      </c>
      <c r="M27" s="62" t="str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/>
      </c>
      <c r="N27" s="62" t="str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/>
      </c>
      <c r="O27" s="62" t="str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/>
      </c>
      <c r="P27" s="62" t="str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/>
      </c>
      <c r="Q27" s="62" t="str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/>
      </c>
      <c r="R27" s="62" t="str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/>
      </c>
      <c r="S27" s="62" t="str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/>
      </c>
      <c r="T27" s="62" t="str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/>
      </c>
      <c r="U27" s="62" t="str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/>
      </c>
      <c r="V27" s="62" t="str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/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7.3827684520804057E-2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7.0033119199051808E-2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6.9033119199051793E-2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6.7033119199051777E-2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0</v>
      </c>
      <c r="AB27" s="2">
        <f>SUMIFS(PERSALDATA!$G$2:$G$20871,PERSALDATA!$A$2:$A$20871,WORKING!A27,PERSALDATA!$D$2:$D$20871,WORKING!B27,PERSALDATA!$E$2:$E$20871,WORKING!C27,PERSALDATA!$F$2:$F$20871,"S&amp;W: BASIC SALARY (RES)")</f>
        <v>0</v>
      </c>
      <c r="AC27" s="2">
        <f>SUMIFS(PERSALDATA!$H$2:$H$20871,PERSALDATA!$A$2:$A$20871,WORKING!A27,PERSALDATA!$D$2:$D$20871,WORKING!B27,PERSALDATA!$E$2:$E$20871,WORKING!C27)</f>
        <v>0</v>
      </c>
    </row>
    <row r="28" spans="1:29" x14ac:dyDescent="0.25">
      <c r="A28" s="2">
        <f>Results!$D$3</f>
        <v>14</v>
      </c>
      <c r="B28" s="2">
        <v>2</v>
      </c>
      <c r="C28" s="2">
        <v>9</v>
      </c>
      <c r="D28" s="62" t="str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/>
      </c>
      <c r="E28" s="62" t="str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/>
      </c>
      <c r="F28" s="62" t="str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/>
      </c>
      <c r="G28" s="69" t="str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/>
      </c>
      <c r="H28" s="62" t="str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/>
      </c>
      <c r="I28" s="62" t="str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/>
      </c>
      <c r="J28" s="62" t="str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/>
      </c>
      <c r="K28" s="62" t="str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/>
      </c>
      <c r="L28" s="62" t="str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/>
      </c>
      <c r="M28" s="62" t="str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/>
      </c>
      <c r="N28" s="62" t="str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/>
      </c>
      <c r="O28" s="62" t="str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/>
      </c>
      <c r="P28" s="62" t="str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/>
      </c>
      <c r="Q28" s="62" t="str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/>
      </c>
      <c r="R28" s="62" t="str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/>
      </c>
      <c r="S28" s="62" t="str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/>
      </c>
      <c r="T28" s="62" t="str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/>
      </c>
      <c r="U28" s="62" t="str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/>
      </c>
      <c r="V28" s="62" t="str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/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7.3827684520804057E-2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7.0033119199051808E-2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6.9033119199051793E-2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6.7033119199051777E-2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0</v>
      </c>
      <c r="AB28" s="2">
        <f>SUMIFS(PERSALDATA!$G$2:$G$20871,PERSALDATA!$A$2:$A$20871,WORKING!A28,PERSALDATA!$D$2:$D$20871,WORKING!B28,PERSALDATA!$E$2:$E$20871,WORKING!C28,PERSALDATA!$F$2:$F$20871,"S&amp;W: BASIC SALARY (RES)")</f>
        <v>0</v>
      </c>
      <c r="AC28" s="2">
        <f>SUMIFS(PERSALDATA!$H$2:$H$20871,PERSALDATA!$A$2:$A$20871,WORKING!A28,PERSALDATA!$D$2:$D$20871,WORKING!B28,PERSALDATA!$E$2:$E$20871,WORKING!C28)</f>
        <v>0</v>
      </c>
    </row>
    <row r="29" spans="1:29" x14ac:dyDescent="0.25">
      <c r="A29" s="2">
        <f>Results!$D$3</f>
        <v>14</v>
      </c>
      <c r="B29" s="2">
        <v>2</v>
      </c>
      <c r="C29" s="2">
        <v>10</v>
      </c>
      <c r="D29" s="62" t="str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/>
      </c>
      <c r="E29" s="62" t="str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/>
      </c>
      <c r="F29" s="62" t="str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/>
      </c>
      <c r="G29" s="69" t="str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/>
      </c>
      <c r="H29" s="62" t="str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/>
      </c>
      <c r="I29" s="62" t="str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/>
      </c>
      <c r="J29" s="62" t="str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/>
      </c>
      <c r="K29" s="62" t="str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/>
      </c>
      <c r="L29" s="62" t="str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/>
      </c>
      <c r="M29" s="62" t="str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/>
      </c>
      <c r="N29" s="62" t="str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/>
      </c>
      <c r="O29" s="62" t="str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/>
      </c>
      <c r="P29" s="62" t="str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/>
      </c>
      <c r="Q29" s="62" t="str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/>
      </c>
      <c r="R29" s="62" t="str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/>
      </c>
      <c r="S29" s="62" t="str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/>
      </c>
      <c r="T29" s="62" t="str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/>
      </c>
      <c r="U29" s="62" t="str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/>
      </c>
      <c r="V29" s="62" t="str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/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7.3827684520804057E-2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7.0033119199051808E-2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6.9033119199051793E-2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6.7033119199051777E-2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0</v>
      </c>
      <c r="AB29" s="2">
        <f>SUMIFS(PERSALDATA!$G$2:$G$20871,PERSALDATA!$A$2:$A$20871,WORKING!A29,PERSALDATA!$D$2:$D$20871,WORKING!B29,PERSALDATA!$E$2:$E$20871,WORKING!C29,PERSALDATA!$F$2:$F$20871,"S&amp;W: BASIC SALARY (RES)")</f>
        <v>0</v>
      </c>
      <c r="AC29" s="2">
        <f>SUMIFS(PERSALDATA!$H$2:$H$20871,PERSALDATA!$A$2:$A$20871,WORKING!A29,PERSALDATA!$D$2:$D$20871,WORKING!B29,PERSALDATA!$E$2:$E$20871,WORKING!C29)</f>
        <v>0</v>
      </c>
    </row>
    <row r="30" spans="1:29" x14ac:dyDescent="0.25">
      <c r="A30" s="2">
        <f>Results!$D$3</f>
        <v>14</v>
      </c>
      <c r="B30" s="2">
        <v>2</v>
      </c>
      <c r="C30" s="2">
        <v>11</v>
      </c>
      <c r="D30" s="62" t="str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/>
      </c>
      <c r="E30" s="62" t="str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/>
      </c>
      <c r="F30" s="62" t="str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/>
      </c>
      <c r="G30" s="69" t="str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/>
      </c>
      <c r="H30" s="62" t="str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/>
      </c>
      <c r="I30" s="62" t="str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/>
      </c>
      <c r="J30" s="62" t="str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/>
      </c>
      <c r="K30" s="62" t="str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/>
      </c>
      <c r="L30" s="62" t="str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/>
      </c>
      <c r="M30" s="62" t="str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/>
      </c>
      <c r="N30" s="62" t="str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/>
      </c>
      <c r="O30" s="62" t="str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/>
      </c>
      <c r="P30" s="62" t="str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/>
      </c>
      <c r="Q30" s="62" t="str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/>
      </c>
      <c r="R30" s="62" t="str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/>
      </c>
      <c r="S30" s="62" t="str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/>
      </c>
      <c r="T30" s="62" t="str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/>
      </c>
      <c r="U30" s="62" t="str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/>
      </c>
      <c r="V30" s="62" t="str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/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0</v>
      </c>
      <c r="AB30" s="2">
        <f>SUMIFS(PERSALDATA!$G$2:$G$20871,PERSALDATA!$A$2:$A$20871,WORKING!A30,PERSALDATA!$D$2:$D$20871,WORKING!B30,PERSALDATA!$E$2:$E$20871,WORKING!C30,PERSALDATA!$F$2:$F$20871,"S&amp;W: BASIC SALARY (RES)")</f>
        <v>0</v>
      </c>
      <c r="AC30" s="2">
        <f>SUMIFS(PERSALDATA!$H$2:$H$20871,PERSALDATA!$A$2:$A$20871,WORKING!A30,PERSALDATA!$D$2:$D$20871,WORKING!B30,PERSALDATA!$E$2:$E$20871,WORKING!C30)</f>
        <v>0</v>
      </c>
    </row>
    <row r="31" spans="1:29" x14ac:dyDescent="0.25">
      <c r="A31" s="2">
        <f>Results!$D$3</f>
        <v>14</v>
      </c>
      <c r="B31" s="2">
        <v>2</v>
      </c>
      <c r="C31" s="2">
        <v>12</v>
      </c>
      <c r="D31" s="62" t="str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/>
      </c>
      <c r="E31" s="62" t="str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/>
      </c>
      <c r="F31" s="62" t="str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/>
      </c>
      <c r="G31" s="69" t="str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/>
      </c>
      <c r="H31" s="62" t="str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/>
      </c>
      <c r="I31" s="62" t="str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/>
      </c>
      <c r="J31" s="62" t="str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/>
      </c>
      <c r="K31" s="62" t="str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/>
      </c>
      <c r="L31" s="62" t="str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/>
      </c>
      <c r="M31" s="62" t="str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/>
      </c>
      <c r="N31" s="62" t="str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/>
      </c>
      <c r="O31" s="62" t="str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/>
      </c>
      <c r="P31" s="62" t="str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/>
      </c>
      <c r="Q31" s="62" t="str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/>
      </c>
      <c r="R31" s="62" t="str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/>
      </c>
      <c r="S31" s="62" t="str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/>
      </c>
      <c r="T31" s="62" t="str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/>
      </c>
      <c r="U31" s="62" t="str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/>
      </c>
      <c r="V31" s="62" t="str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/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0</v>
      </c>
      <c r="AB31" s="2">
        <f>SUMIFS(PERSALDATA!$G$2:$G$20871,PERSALDATA!$A$2:$A$20871,WORKING!A31,PERSALDATA!$D$2:$D$20871,WORKING!B31,PERSALDATA!$E$2:$E$20871,WORKING!C31,PERSALDATA!$F$2:$F$20871,"S&amp;W: BASIC SALARY (RES)")</f>
        <v>0</v>
      </c>
      <c r="AC31" s="2">
        <f>SUMIFS(PERSALDATA!$H$2:$H$20871,PERSALDATA!$A$2:$A$20871,WORKING!A31,PERSALDATA!$D$2:$D$20871,WORKING!B31,PERSALDATA!$E$2:$E$20871,WORKING!C31)</f>
        <v>0</v>
      </c>
    </row>
    <row r="32" spans="1:29" x14ac:dyDescent="0.25">
      <c r="A32" s="2">
        <f>Results!$D$3</f>
        <v>14</v>
      </c>
      <c r="B32" s="2">
        <v>2</v>
      </c>
      <c r="C32" s="2">
        <v>13</v>
      </c>
      <c r="D32" s="62" t="str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/>
      </c>
      <c r="E32" s="62" t="str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/>
      </c>
      <c r="F32" s="62" t="str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/>
      </c>
      <c r="G32" s="69" t="str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/>
      </c>
      <c r="H32" s="62" t="str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/>
      </c>
      <c r="I32" s="62" t="str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/>
      </c>
      <c r="J32" s="62" t="str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/>
      </c>
      <c r="K32" s="62" t="str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/>
      </c>
      <c r="L32" s="62" t="str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/>
      </c>
      <c r="M32" s="62" t="str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/>
      </c>
      <c r="N32" s="62" t="str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/>
      </c>
      <c r="O32" s="62" t="str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/>
      </c>
      <c r="P32" s="62" t="str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/>
      </c>
      <c r="Q32" s="62" t="str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/>
      </c>
      <c r="R32" s="62" t="str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/>
      </c>
      <c r="S32" s="62" t="str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/>
      </c>
      <c r="T32" s="62" t="str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/>
      </c>
      <c r="U32" s="62" t="str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/>
      </c>
      <c r="V32" s="62" t="str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/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0</v>
      </c>
      <c r="AB32" s="2">
        <f>SUMIFS(PERSALDATA!$G$2:$G$20871,PERSALDATA!$A$2:$A$20871,WORKING!A32,PERSALDATA!$D$2:$D$20871,WORKING!B32,PERSALDATA!$E$2:$E$20871,WORKING!C32,PERSALDATA!$F$2:$F$20871,"S&amp;W: BASIC SALARY (RES)")</f>
        <v>0</v>
      </c>
      <c r="AC32" s="2">
        <f>SUMIFS(PERSALDATA!$H$2:$H$20871,PERSALDATA!$A$2:$A$20871,WORKING!A32,PERSALDATA!$D$2:$D$20871,WORKING!B32,PERSALDATA!$E$2:$E$20871,WORKING!C32)</f>
        <v>0</v>
      </c>
    </row>
    <row r="33" spans="1:29" x14ac:dyDescent="0.25">
      <c r="A33" s="2">
        <f>Results!$D$3</f>
        <v>14</v>
      </c>
      <c r="B33" s="2">
        <v>2</v>
      </c>
      <c r="C33" s="2">
        <v>14</v>
      </c>
      <c r="D33" s="62" t="str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/>
      </c>
      <c r="E33" s="62" t="str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/>
      </c>
      <c r="F33" s="62" t="str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/>
      </c>
      <c r="G33" s="69" t="str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/>
      </c>
      <c r="H33" s="62" t="str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/>
      </c>
      <c r="I33" s="62" t="str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/>
      </c>
      <c r="J33" s="62" t="str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/>
      </c>
      <c r="K33" s="62" t="str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/>
      </c>
      <c r="L33" s="62" t="str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/>
      </c>
      <c r="M33" s="62" t="str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/>
      </c>
      <c r="N33" s="62" t="str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/>
      </c>
      <c r="O33" s="62" t="str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/>
      </c>
      <c r="P33" s="62" t="str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/>
      </c>
      <c r="Q33" s="62" t="str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/>
      </c>
      <c r="R33" s="62" t="str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/>
      </c>
      <c r="S33" s="62" t="str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/>
      </c>
      <c r="T33" s="62" t="str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/>
      </c>
      <c r="U33" s="62" t="str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/>
      </c>
      <c r="V33" s="62" t="str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/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0</v>
      </c>
      <c r="AB33" s="2">
        <f>SUMIFS(PERSALDATA!$G$2:$G$20871,PERSALDATA!$A$2:$A$20871,WORKING!A33,PERSALDATA!$D$2:$D$20871,WORKING!B33,PERSALDATA!$E$2:$E$20871,WORKING!C33,PERSALDATA!$F$2:$F$20871,"S&amp;W: BASIC SALARY (RES)")</f>
        <v>0</v>
      </c>
      <c r="AC33" s="2">
        <f>SUMIFS(PERSALDATA!$H$2:$H$20871,PERSALDATA!$A$2:$A$20871,WORKING!A33,PERSALDATA!$D$2:$D$20871,WORKING!B33,PERSALDATA!$E$2:$E$20871,WORKING!C33)</f>
        <v>0</v>
      </c>
    </row>
    <row r="34" spans="1:29" x14ac:dyDescent="0.25">
      <c r="A34" s="2">
        <f>Results!$D$3</f>
        <v>14</v>
      </c>
      <c r="B34" s="2">
        <v>2</v>
      </c>
      <c r="C34" s="2">
        <v>15</v>
      </c>
      <c r="D34" s="62" t="str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/>
      </c>
      <c r="E34" s="62" t="str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/>
      </c>
      <c r="F34" s="62" t="str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/>
      </c>
      <c r="G34" s="69" t="str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/>
      </c>
      <c r="H34" s="62" t="str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/>
      </c>
      <c r="I34" s="62" t="str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/>
      </c>
      <c r="J34" s="62" t="str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/>
      </c>
      <c r="K34" s="62" t="str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/>
      </c>
      <c r="L34" s="62" t="str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/>
      </c>
      <c r="M34" s="62" t="str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/>
      </c>
      <c r="N34" s="62" t="str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/>
      </c>
      <c r="O34" s="62" t="str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/>
      </c>
      <c r="P34" s="62" t="str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/>
      </c>
      <c r="Q34" s="62" t="str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/>
      </c>
      <c r="R34" s="62" t="str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/>
      </c>
      <c r="S34" s="62" t="str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/>
      </c>
      <c r="T34" s="62" t="str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/>
      </c>
      <c r="U34" s="62" t="str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/>
      </c>
      <c r="V34" s="62" t="str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/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0</v>
      </c>
      <c r="AB34" s="2">
        <f>SUMIFS(PERSALDATA!$G$2:$G$20871,PERSALDATA!$A$2:$A$20871,WORKING!A34,PERSALDATA!$D$2:$D$20871,WORKING!B34,PERSALDATA!$E$2:$E$20871,WORKING!C34,PERSALDATA!$F$2:$F$20871,"S&amp;W: BASIC SALARY (RES)")</f>
        <v>0</v>
      </c>
      <c r="AC34" s="2">
        <f>SUMIFS(PERSALDATA!$H$2:$H$20871,PERSALDATA!$A$2:$A$20871,WORKING!A34,PERSALDATA!$D$2:$D$20871,WORKING!B34,PERSALDATA!$E$2:$E$20871,WORKING!C34)</f>
        <v>0</v>
      </c>
    </row>
    <row r="35" spans="1:29" x14ac:dyDescent="0.25">
      <c r="A35" s="2">
        <f>Results!$D$3</f>
        <v>14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14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14</v>
      </c>
      <c r="B37" s="2">
        <v>3</v>
      </c>
      <c r="C37" s="2">
        <v>1</v>
      </c>
      <c r="D37" s="62" t="str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/>
      </c>
      <c r="E37" s="62" t="str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/>
      </c>
      <c r="F37" s="62" t="str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/>
      </c>
      <c r="G37" s="69" t="str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/>
      </c>
      <c r="H37" s="62" t="str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/>
      </c>
      <c r="I37" s="62" t="str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/>
      </c>
      <c r="J37" s="62" t="str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/>
      </c>
      <c r="K37" s="62" t="str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/>
      </c>
      <c r="L37" s="62" t="str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/>
      </c>
      <c r="M37" s="62" t="str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/>
      </c>
      <c r="N37" s="62" t="str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/>
      </c>
      <c r="O37" s="62" t="str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/>
      </c>
      <c r="P37" s="62" t="str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/>
      </c>
      <c r="Q37" s="62" t="str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/>
      </c>
      <c r="R37" s="62" t="str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/>
      </c>
      <c r="S37" s="62" t="str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/>
      </c>
      <c r="T37" s="62" t="str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/>
      </c>
      <c r="U37" s="62" t="str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/>
      </c>
      <c r="V37" s="62" t="str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/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7.3827684520804057E-2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7.0033119199051808E-2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6.9033119199051793E-2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6.7033119199051777E-2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0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0</v>
      </c>
    </row>
    <row r="38" spans="1:29" x14ac:dyDescent="0.25">
      <c r="A38" s="2">
        <f>Results!$D$3</f>
        <v>14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14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14</v>
      </c>
      <c r="B40" s="2">
        <v>3</v>
      </c>
      <c r="C40" s="2">
        <v>4</v>
      </c>
      <c r="D40" s="62" t="str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/>
      </c>
      <c r="E40" s="62" t="str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/>
      </c>
      <c r="F40" s="62" t="str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/>
      </c>
      <c r="G40" s="69" t="str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/>
      </c>
      <c r="H40" s="62" t="str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/>
      </c>
      <c r="I40" s="62" t="str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/>
      </c>
      <c r="J40" s="62" t="str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/>
      </c>
      <c r="K40" s="62" t="str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/>
      </c>
      <c r="L40" s="62" t="str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/>
      </c>
      <c r="M40" s="62" t="str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/>
      </c>
      <c r="N40" s="62" t="str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/>
      </c>
      <c r="O40" s="62" t="str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/>
      </c>
      <c r="P40" s="62" t="str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/>
      </c>
      <c r="Q40" s="62" t="str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/>
      </c>
      <c r="R40" s="62" t="str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/>
      </c>
      <c r="S40" s="62" t="str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/>
      </c>
      <c r="T40" s="62" t="str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/>
      </c>
      <c r="U40" s="62" t="str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/>
      </c>
      <c r="V40" s="62" t="str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/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0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14</v>
      </c>
      <c r="B41" s="2">
        <v>3</v>
      </c>
      <c r="C41" s="2">
        <v>5</v>
      </c>
      <c r="D41" s="62" t="str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/>
      </c>
      <c r="E41" s="62" t="str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/>
      </c>
      <c r="F41" s="62" t="str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/>
      </c>
      <c r="G41" s="69" t="str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/>
      </c>
      <c r="H41" s="62" t="str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/>
      </c>
      <c r="I41" s="62" t="str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/>
      </c>
      <c r="J41" s="62" t="str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/>
      </c>
      <c r="K41" s="62" t="str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/>
      </c>
      <c r="L41" s="62" t="str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/>
      </c>
      <c r="M41" s="62" t="str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/>
      </c>
      <c r="N41" s="62" t="str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/>
      </c>
      <c r="O41" s="62" t="str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/>
      </c>
      <c r="P41" s="62" t="str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/>
      </c>
      <c r="Q41" s="62" t="str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/>
      </c>
      <c r="R41" s="62" t="str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/>
      </c>
      <c r="S41" s="62" t="str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/>
      </c>
      <c r="T41" s="62" t="str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/>
      </c>
      <c r="U41" s="62" t="str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/>
      </c>
      <c r="V41" s="62" t="str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/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7.3827684520804057E-2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7.0033119199051808E-2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6.9033119199051793E-2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6.7033119199051777E-2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0</v>
      </c>
      <c r="AB41" s="2">
        <f>SUMIFS(PERSALDATA!$G$2:$G$20871,PERSALDATA!$A$2:$A$20871,WORKING!A41,PERSALDATA!$D$2:$D$20871,WORKING!B41,PERSALDATA!$E$2:$E$20871,WORKING!C41,PERSALDATA!$F$2:$F$20871,"S&amp;W: BASIC SALARY (RES)")</f>
        <v>0</v>
      </c>
      <c r="AC41" s="2">
        <f>SUMIFS(PERSALDATA!$H$2:$H$20871,PERSALDATA!$A$2:$A$20871,WORKING!A41,PERSALDATA!$D$2:$D$20871,WORKING!B41,PERSALDATA!$E$2:$E$20871,WORKING!C41)</f>
        <v>0</v>
      </c>
    </row>
    <row r="42" spans="1:29" x14ac:dyDescent="0.25">
      <c r="A42" s="2">
        <f>Results!$D$3</f>
        <v>14</v>
      </c>
      <c r="B42" s="2">
        <v>3</v>
      </c>
      <c r="C42" s="2">
        <v>6</v>
      </c>
      <c r="D42" s="62" t="str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/>
      </c>
      <c r="E42" s="62" t="str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/>
      </c>
      <c r="F42" s="62" t="str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/>
      </c>
      <c r="G42" s="69" t="str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/>
      </c>
      <c r="H42" s="62" t="str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/>
      </c>
      <c r="I42" s="62" t="str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/>
      </c>
      <c r="J42" s="62" t="str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/>
      </c>
      <c r="K42" s="62" t="str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/>
      </c>
      <c r="L42" s="62" t="str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/>
      </c>
      <c r="M42" s="62" t="str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/>
      </c>
      <c r="N42" s="62" t="str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/>
      </c>
      <c r="O42" s="62" t="str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/>
      </c>
      <c r="P42" s="62" t="str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/>
      </c>
      <c r="Q42" s="62" t="str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/>
      </c>
      <c r="R42" s="62" t="str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/>
      </c>
      <c r="S42" s="62" t="str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/>
      </c>
      <c r="T42" s="62" t="str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/>
      </c>
      <c r="U42" s="62" t="str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/>
      </c>
      <c r="V42" s="62" t="str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/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7.3827684520804057E-2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7.0033119199051808E-2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6.9033119199051793E-2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6.7033119199051777E-2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0</v>
      </c>
      <c r="AB42" s="2">
        <f>SUMIFS(PERSALDATA!$G$2:$G$20871,PERSALDATA!$A$2:$A$20871,WORKING!A42,PERSALDATA!$D$2:$D$20871,WORKING!B42,PERSALDATA!$E$2:$E$20871,WORKING!C42,PERSALDATA!$F$2:$F$20871,"S&amp;W: BASIC SALARY (RES)")</f>
        <v>0</v>
      </c>
      <c r="AC42" s="2">
        <f>SUMIFS(PERSALDATA!$H$2:$H$20871,PERSALDATA!$A$2:$A$20871,WORKING!A42,PERSALDATA!$D$2:$D$20871,WORKING!B42,PERSALDATA!$E$2:$E$20871,WORKING!C42)</f>
        <v>0</v>
      </c>
    </row>
    <row r="43" spans="1:29" x14ac:dyDescent="0.25">
      <c r="A43" s="2">
        <f>Results!$D$3</f>
        <v>14</v>
      </c>
      <c r="B43" s="2">
        <v>3</v>
      </c>
      <c r="C43" s="2">
        <v>7</v>
      </c>
      <c r="D43" s="62" t="str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/>
      </c>
      <c r="E43" s="62" t="str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/>
      </c>
      <c r="F43" s="62" t="str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/>
      </c>
      <c r="G43" s="69" t="str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/>
      </c>
      <c r="H43" s="62" t="str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/>
      </c>
      <c r="I43" s="62" t="str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/>
      </c>
      <c r="J43" s="62" t="str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/>
      </c>
      <c r="K43" s="62" t="str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/>
      </c>
      <c r="L43" s="62" t="str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/>
      </c>
      <c r="M43" s="62" t="str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/>
      </c>
      <c r="N43" s="62" t="str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/>
      </c>
      <c r="O43" s="62" t="str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/>
      </c>
      <c r="P43" s="62" t="str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/>
      </c>
      <c r="Q43" s="62" t="str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/>
      </c>
      <c r="R43" s="62" t="str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/>
      </c>
      <c r="S43" s="62" t="str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/>
      </c>
      <c r="T43" s="62" t="str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/>
      </c>
      <c r="U43" s="62" t="str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/>
      </c>
      <c r="V43" s="62" t="str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/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7.3827684520804057E-2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7.0033119199051808E-2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6.9033119199051793E-2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6.7033119199051777E-2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0</v>
      </c>
      <c r="AB43" s="2">
        <f>SUMIFS(PERSALDATA!$G$2:$G$20871,PERSALDATA!$A$2:$A$20871,WORKING!A43,PERSALDATA!$D$2:$D$20871,WORKING!B43,PERSALDATA!$E$2:$E$20871,WORKING!C43,PERSALDATA!$F$2:$F$20871,"S&amp;W: BASIC SALARY (RES)")</f>
        <v>0</v>
      </c>
      <c r="AC43" s="2">
        <f>SUMIFS(PERSALDATA!$H$2:$H$20871,PERSALDATA!$A$2:$A$20871,WORKING!A43,PERSALDATA!$D$2:$D$20871,WORKING!B43,PERSALDATA!$E$2:$E$20871,WORKING!C43)</f>
        <v>0</v>
      </c>
    </row>
    <row r="44" spans="1:29" x14ac:dyDescent="0.25">
      <c r="A44" s="2">
        <f>Results!$D$3</f>
        <v>14</v>
      </c>
      <c r="B44" s="2">
        <v>3</v>
      </c>
      <c r="C44" s="2">
        <v>8</v>
      </c>
      <c r="D44" s="62" t="str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/>
      </c>
      <c r="E44" s="62" t="str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/>
      </c>
      <c r="F44" s="62" t="str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/>
      </c>
      <c r="G44" s="69" t="str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/>
      </c>
      <c r="H44" s="62" t="str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/>
      </c>
      <c r="I44" s="62" t="str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/>
      </c>
      <c r="J44" s="62" t="str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/>
      </c>
      <c r="K44" s="62" t="str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/>
      </c>
      <c r="L44" s="62" t="str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/>
      </c>
      <c r="M44" s="62" t="str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/>
      </c>
      <c r="N44" s="62" t="str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/>
      </c>
      <c r="O44" s="62" t="str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/>
      </c>
      <c r="P44" s="62" t="str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/>
      </c>
      <c r="Q44" s="62" t="str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/>
      </c>
      <c r="R44" s="62" t="str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/>
      </c>
      <c r="S44" s="62" t="str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/>
      </c>
      <c r="T44" s="62" t="str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/>
      </c>
      <c r="U44" s="62" t="str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/>
      </c>
      <c r="V44" s="62" t="str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/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7.3827684520804057E-2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7.0033119199051808E-2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6.9033119199051793E-2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6.7033119199051777E-2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0</v>
      </c>
      <c r="AB44" s="2">
        <f>SUMIFS(PERSALDATA!$G$2:$G$20871,PERSALDATA!$A$2:$A$20871,WORKING!A44,PERSALDATA!$D$2:$D$20871,WORKING!B44,PERSALDATA!$E$2:$E$20871,WORKING!C44,PERSALDATA!$F$2:$F$20871,"S&amp;W: BASIC SALARY (RES)")</f>
        <v>0</v>
      </c>
      <c r="AC44" s="2">
        <f>SUMIFS(PERSALDATA!$H$2:$H$20871,PERSALDATA!$A$2:$A$20871,WORKING!A44,PERSALDATA!$D$2:$D$20871,WORKING!B44,PERSALDATA!$E$2:$E$20871,WORKING!C44)</f>
        <v>0</v>
      </c>
    </row>
    <row r="45" spans="1:29" x14ac:dyDescent="0.25">
      <c r="A45" s="2">
        <f>Results!$D$3</f>
        <v>14</v>
      </c>
      <c r="B45" s="2">
        <v>3</v>
      </c>
      <c r="C45" s="2">
        <v>9</v>
      </c>
      <c r="D45" s="62" t="str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/>
      </c>
      <c r="E45" s="62" t="str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/>
      </c>
      <c r="F45" s="62" t="str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/>
      </c>
      <c r="G45" s="69" t="str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/>
      </c>
      <c r="H45" s="62" t="str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/>
      </c>
      <c r="I45" s="62" t="str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/>
      </c>
      <c r="J45" s="62" t="str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/>
      </c>
      <c r="K45" s="62" t="str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/>
      </c>
      <c r="L45" s="62" t="str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/>
      </c>
      <c r="M45" s="62" t="str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/>
      </c>
      <c r="N45" s="62" t="str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/>
      </c>
      <c r="O45" s="62" t="str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/>
      </c>
      <c r="P45" s="62" t="str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/>
      </c>
      <c r="Q45" s="62" t="str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/>
      </c>
      <c r="R45" s="62" t="str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/>
      </c>
      <c r="S45" s="62" t="str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/>
      </c>
      <c r="T45" s="62" t="str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/>
      </c>
      <c r="U45" s="62" t="str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/>
      </c>
      <c r="V45" s="62" t="str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/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7.3827684520804057E-2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7.0033119199051808E-2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6.9033119199051793E-2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6.7033119199051777E-2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0</v>
      </c>
      <c r="AB45" s="2">
        <f>SUMIFS(PERSALDATA!$G$2:$G$20871,PERSALDATA!$A$2:$A$20871,WORKING!A45,PERSALDATA!$D$2:$D$20871,WORKING!B45,PERSALDATA!$E$2:$E$20871,WORKING!C45,PERSALDATA!$F$2:$F$20871,"S&amp;W: BASIC SALARY (RES)")</f>
        <v>0</v>
      </c>
      <c r="AC45" s="2">
        <f>SUMIFS(PERSALDATA!$H$2:$H$20871,PERSALDATA!$A$2:$A$20871,WORKING!A45,PERSALDATA!$D$2:$D$20871,WORKING!B45,PERSALDATA!$E$2:$E$20871,WORKING!C45)</f>
        <v>0</v>
      </c>
    </row>
    <row r="46" spans="1:29" x14ac:dyDescent="0.25">
      <c r="A46" s="2">
        <f>Results!$D$3</f>
        <v>14</v>
      </c>
      <c r="B46" s="2">
        <v>3</v>
      </c>
      <c r="C46" s="2">
        <v>10</v>
      </c>
      <c r="D46" s="62" t="str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/>
      </c>
      <c r="E46" s="62" t="str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/>
      </c>
      <c r="F46" s="62" t="str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/>
      </c>
      <c r="G46" s="69" t="str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/>
      </c>
      <c r="H46" s="62" t="str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/>
      </c>
      <c r="I46" s="62" t="str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/>
      </c>
      <c r="J46" s="62" t="str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/>
      </c>
      <c r="K46" s="62" t="str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/>
      </c>
      <c r="L46" s="62" t="str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/>
      </c>
      <c r="M46" s="62" t="str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/>
      </c>
      <c r="N46" s="62" t="str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/>
      </c>
      <c r="O46" s="62" t="str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/>
      </c>
      <c r="P46" s="62" t="str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/>
      </c>
      <c r="Q46" s="62" t="str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/>
      </c>
      <c r="R46" s="62" t="str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/>
      </c>
      <c r="S46" s="62" t="str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/>
      </c>
      <c r="T46" s="62" t="str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/>
      </c>
      <c r="U46" s="62" t="str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/>
      </c>
      <c r="V46" s="62" t="str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/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7.3827684520804057E-2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7.0033119199051808E-2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6.9033119199051793E-2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6.7033119199051777E-2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0</v>
      </c>
      <c r="AB46" s="2">
        <f>SUMIFS(PERSALDATA!$G$2:$G$20871,PERSALDATA!$A$2:$A$20871,WORKING!A46,PERSALDATA!$D$2:$D$20871,WORKING!B46,PERSALDATA!$E$2:$E$20871,WORKING!C46,PERSALDATA!$F$2:$F$20871,"S&amp;W: BASIC SALARY (RES)")</f>
        <v>0</v>
      </c>
      <c r="AC46" s="2">
        <f>SUMIFS(PERSALDATA!$H$2:$H$20871,PERSALDATA!$A$2:$A$20871,WORKING!A46,PERSALDATA!$D$2:$D$20871,WORKING!B46,PERSALDATA!$E$2:$E$20871,WORKING!C46)</f>
        <v>0</v>
      </c>
    </row>
    <row r="47" spans="1:29" x14ac:dyDescent="0.25">
      <c r="A47" s="2">
        <f>Results!$D$3</f>
        <v>14</v>
      </c>
      <c r="B47" s="2">
        <v>3</v>
      </c>
      <c r="C47" s="2">
        <v>11</v>
      </c>
      <c r="D47" s="62" t="str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/>
      </c>
      <c r="E47" s="62" t="str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/>
      </c>
      <c r="F47" s="62" t="str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/>
      </c>
      <c r="G47" s="69" t="str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/>
      </c>
      <c r="H47" s="62" t="str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/>
      </c>
      <c r="I47" s="62" t="str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/>
      </c>
      <c r="J47" s="62" t="str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/>
      </c>
      <c r="K47" s="62" t="str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/>
      </c>
      <c r="L47" s="62" t="str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/>
      </c>
      <c r="M47" s="62" t="str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/>
      </c>
      <c r="N47" s="62" t="str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/>
      </c>
      <c r="O47" s="62" t="str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/>
      </c>
      <c r="P47" s="62" t="str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/>
      </c>
      <c r="Q47" s="62" t="str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/>
      </c>
      <c r="R47" s="62" t="str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/>
      </c>
      <c r="S47" s="62" t="str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/>
      </c>
      <c r="T47" s="62" t="str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/>
      </c>
      <c r="U47" s="62" t="str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/>
      </c>
      <c r="V47" s="62" t="str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/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0</v>
      </c>
      <c r="AB47" s="2">
        <f>SUMIFS(PERSALDATA!$G$2:$G$20871,PERSALDATA!$A$2:$A$20871,WORKING!A47,PERSALDATA!$D$2:$D$20871,WORKING!B47,PERSALDATA!$E$2:$E$20871,WORKING!C47,PERSALDATA!$F$2:$F$20871,"S&amp;W: BASIC SALARY (RES)")</f>
        <v>0</v>
      </c>
      <c r="AC47" s="2">
        <f>SUMIFS(PERSALDATA!$H$2:$H$20871,PERSALDATA!$A$2:$A$20871,WORKING!A47,PERSALDATA!$D$2:$D$20871,WORKING!B47,PERSALDATA!$E$2:$E$20871,WORKING!C47)</f>
        <v>0</v>
      </c>
    </row>
    <row r="48" spans="1:29" x14ac:dyDescent="0.25">
      <c r="A48" s="2">
        <f>Results!$D$3</f>
        <v>14</v>
      </c>
      <c r="B48" s="2">
        <v>3</v>
      </c>
      <c r="C48" s="2">
        <v>12</v>
      </c>
      <c r="D48" s="62" t="str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/>
      </c>
      <c r="E48" s="62" t="str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/>
      </c>
      <c r="F48" s="62" t="str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/>
      </c>
      <c r="G48" s="69" t="str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/>
      </c>
      <c r="H48" s="62" t="str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/>
      </c>
      <c r="I48" s="62" t="str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/>
      </c>
      <c r="J48" s="62" t="str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/>
      </c>
      <c r="K48" s="62" t="str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/>
      </c>
      <c r="L48" s="62" t="str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/>
      </c>
      <c r="M48" s="62" t="str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/>
      </c>
      <c r="N48" s="62" t="str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/>
      </c>
      <c r="O48" s="62" t="str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/>
      </c>
      <c r="P48" s="62" t="str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/>
      </c>
      <c r="Q48" s="62" t="str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/>
      </c>
      <c r="R48" s="62" t="str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/>
      </c>
      <c r="S48" s="62" t="str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/>
      </c>
      <c r="T48" s="62" t="str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/>
      </c>
      <c r="U48" s="62" t="str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/>
      </c>
      <c r="V48" s="62" t="str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/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0</v>
      </c>
      <c r="AB48" s="2">
        <f>SUMIFS(PERSALDATA!$G$2:$G$20871,PERSALDATA!$A$2:$A$20871,WORKING!A48,PERSALDATA!$D$2:$D$20871,WORKING!B48,PERSALDATA!$E$2:$E$20871,WORKING!C48,PERSALDATA!$F$2:$F$20871,"S&amp;W: BASIC SALARY (RES)")</f>
        <v>0</v>
      </c>
      <c r="AC48" s="2">
        <f>SUMIFS(PERSALDATA!$H$2:$H$20871,PERSALDATA!$A$2:$A$20871,WORKING!A48,PERSALDATA!$D$2:$D$20871,WORKING!B48,PERSALDATA!$E$2:$E$20871,WORKING!C48)</f>
        <v>0</v>
      </c>
    </row>
    <row r="49" spans="1:29" x14ac:dyDescent="0.25">
      <c r="A49" s="2">
        <f>Results!$D$3</f>
        <v>14</v>
      </c>
      <c r="B49" s="2">
        <v>3</v>
      </c>
      <c r="C49" s="2">
        <v>13</v>
      </c>
      <c r="D49" s="62" t="str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/>
      </c>
      <c r="E49" s="62" t="str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/>
      </c>
      <c r="F49" s="62" t="str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/>
      </c>
      <c r="G49" s="69" t="str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/>
      </c>
      <c r="H49" s="62" t="str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/>
      </c>
      <c r="I49" s="62" t="str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/>
      </c>
      <c r="J49" s="62" t="str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/>
      </c>
      <c r="K49" s="62" t="str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/>
      </c>
      <c r="L49" s="62" t="str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/>
      </c>
      <c r="M49" s="62" t="str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/>
      </c>
      <c r="N49" s="62" t="str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/>
      </c>
      <c r="O49" s="62" t="str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/>
      </c>
      <c r="P49" s="62" t="str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/>
      </c>
      <c r="Q49" s="62" t="str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/>
      </c>
      <c r="R49" s="62" t="str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/>
      </c>
      <c r="S49" s="62" t="str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/>
      </c>
      <c r="T49" s="62" t="str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/>
      </c>
      <c r="U49" s="62" t="str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/>
      </c>
      <c r="V49" s="62" t="str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/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0</v>
      </c>
      <c r="AB49" s="2">
        <f>SUMIFS(PERSALDATA!$G$2:$G$20871,PERSALDATA!$A$2:$A$20871,WORKING!A49,PERSALDATA!$D$2:$D$20871,WORKING!B49,PERSALDATA!$E$2:$E$20871,WORKING!C49,PERSALDATA!$F$2:$F$20871,"S&amp;W: BASIC SALARY (RES)")</f>
        <v>0</v>
      </c>
      <c r="AC49" s="2">
        <f>SUMIFS(PERSALDATA!$H$2:$H$20871,PERSALDATA!$A$2:$A$20871,WORKING!A49,PERSALDATA!$D$2:$D$20871,WORKING!B49,PERSALDATA!$E$2:$E$20871,WORKING!C49)</f>
        <v>0</v>
      </c>
    </row>
    <row r="50" spans="1:29" x14ac:dyDescent="0.25">
      <c r="A50" s="2">
        <f>Results!$D$3</f>
        <v>14</v>
      </c>
      <c r="B50" s="2">
        <v>3</v>
      </c>
      <c r="C50" s="2">
        <v>14</v>
      </c>
      <c r="D50" s="62" t="str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/>
      </c>
      <c r="E50" s="62" t="str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/>
      </c>
      <c r="F50" s="62" t="str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/>
      </c>
      <c r="G50" s="69" t="str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/>
      </c>
      <c r="H50" s="62" t="str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/>
      </c>
      <c r="I50" s="62" t="str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/>
      </c>
      <c r="J50" s="62" t="str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/>
      </c>
      <c r="K50" s="62" t="str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/>
      </c>
      <c r="L50" s="62" t="str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/>
      </c>
      <c r="M50" s="62" t="str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/>
      </c>
      <c r="N50" s="62" t="str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/>
      </c>
      <c r="O50" s="62" t="str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/>
      </c>
      <c r="P50" s="62" t="str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/>
      </c>
      <c r="Q50" s="62" t="str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/>
      </c>
      <c r="R50" s="62" t="str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/>
      </c>
      <c r="S50" s="62" t="str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/>
      </c>
      <c r="T50" s="62" t="str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/>
      </c>
      <c r="U50" s="62" t="str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/>
      </c>
      <c r="V50" s="62" t="str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/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0</v>
      </c>
      <c r="AB50" s="2">
        <f>SUMIFS(PERSALDATA!$G$2:$G$20871,PERSALDATA!$A$2:$A$20871,WORKING!A50,PERSALDATA!$D$2:$D$20871,WORKING!B50,PERSALDATA!$E$2:$E$20871,WORKING!C50,PERSALDATA!$F$2:$F$20871,"S&amp;W: BASIC SALARY (RES)")</f>
        <v>0</v>
      </c>
      <c r="AC50" s="2">
        <f>SUMIFS(PERSALDATA!$H$2:$H$20871,PERSALDATA!$A$2:$A$20871,WORKING!A50,PERSALDATA!$D$2:$D$20871,WORKING!B50,PERSALDATA!$E$2:$E$20871,WORKING!C50)</f>
        <v>0</v>
      </c>
    </row>
    <row r="51" spans="1:29" x14ac:dyDescent="0.25">
      <c r="A51" s="2">
        <f>Results!$D$3</f>
        <v>14</v>
      </c>
      <c r="B51" s="2">
        <v>3</v>
      </c>
      <c r="C51" s="2">
        <v>15</v>
      </c>
      <c r="D51" s="62" t="str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/>
      </c>
      <c r="E51" s="62" t="str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/>
      </c>
      <c r="F51" s="62" t="str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/>
      </c>
      <c r="G51" s="69" t="str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/>
      </c>
      <c r="H51" s="62" t="str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/>
      </c>
      <c r="I51" s="62" t="str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/>
      </c>
      <c r="J51" s="62" t="str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/>
      </c>
      <c r="K51" s="62" t="str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/>
      </c>
      <c r="L51" s="62" t="str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/>
      </c>
      <c r="M51" s="62" t="str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/>
      </c>
      <c r="N51" s="62" t="str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/>
      </c>
      <c r="O51" s="62" t="str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/>
      </c>
      <c r="P51" s="62" t="str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/>
      </c>
      <c r="Q51" s="62" t="str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/>
      </c>
      <c r="R51" s="62" t="str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/>
      </c>
      <c r="S51" s="62" t="str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/>
      </c>
      <c r="T51" s="62" t="str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/>
      </c>
      <c r="U51" s="62" t="str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/>
      </c>
      <c r="V51" s="62" t="str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/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0</v>
      </c>
      <c r="AB51" s="2">
        <f>SUMIFS(PERSALDATA!$G$2:$G$20871,PERSALDATA!$A$2:$A$20871,WORKING!A51,PERSALDATA!$D$2:$D$20871,WORKING!B51,PERSALDATA!$E$2:$E$20871,WORKING!C51,PERSALDATA!$F$2:$F$20871,"S&amp;W: BASIC SALARY (RES)")</f>
        <v>0</v>
      </c>
      <c r="AC51" s="2">
        <f>SUMIFS(PERSALDATA!$H$2:$H$20871,PERSALDATA!$A$2:$A$20871,WORKING!A51,PERSALDATA!$D$2:$D$20871,WORKING!B51,PERSALDATA!$E$2:$E$20871,WORKING!C51)</f>
        <v>0</v>
      </c>
    </row>
    <row r="52" spans="1:29" x14ac:dyDescent="0.25">
      <c r="A52" s="2">
        <f>Results!$D$3</f>
        <v>14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14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14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14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14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14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14</v>
      </c>
      <c r="B58" s="2">
        <v>4</v>
      </c>
      <c r="C58" s="2">
        <v>5</v>
      </c>
      <c r="D58" s="62" t="str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/>
      </c>
      <c r="E58" s="62" t="str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/>
      </c>
      <c r="F58" s="62" t="str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/>
      </c>
      <c r="G58" s="69" t="str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/>
      </c>
      <c r="H58" s="62" t="str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/>
      </c>
      <c r="I58" s="62" t="str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/>
      </c>
      <c r="J58" s="62" t="str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/>
      </c>
      <c r="K58" s="62" t="str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/>
      </c>
      <c r="L58" s="62" t="str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/>
      </c>
      <c r="M58" s="62" t="str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/>
      </c>
      <c r="N58" s="62" t="str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/>
      </c>
      <c r="O58" s="62" t="str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/>
      </c>
      <c r="P58" s="62" t="str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/>
      </c>
      <c r="Q58" s="62" t="str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/>
      </c>
      <c r="R58" s="62" t="str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/>
      </c>
      <c r="S58" s="62" t="str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/>
      </c>
      <c r="T58" s="62" t="str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/>
      </c>
      <c r="U58" s="62" t="str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/>
      </c>
      <c r="V58" s="62" t="str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/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7.3827684520804057E-2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7.0033119199051808E-2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6.9033119199051793E-2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6.7033119199051777E-2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0</v>
      </c>
      <c r="AB58" s="2">
        <f>SUMIFS(PERSALDATA!$G$2:$G$20871,PERSALDATA!$A$2:$A$20871,WORKING!A58,PERSALDATA!$D$2:$D$20871,WORKING!B58,PERSALDATA!$E$2:$E$20871,WORKING!C58,PERSALDATA!$F$2:$F$20871,"S&amp;W: BASIC SALARY (RES)")</f>
        <v>0</v>
      </c>
      <c r="AC58" s="2">
        <f>SUMIFS(PERSALDATA!$H$2:$H$20871,PERSALDATA!$A$2:$A$20871,WORKING!A58,PERSALDATA!$D$2:$D$20871,WORKING!B58,PERSALDATA!$E$2:$E$20871,WORKING!C58)</f>
        <v>0</v>
      </c>
    </row>
    <row r="59" spans="1:29" x14ac:dyDescent="0.25">
      <c r="A59" s="2">
        <f>Results!$D$3</f>
        <v>14</v>
      </c>
      <c r="B59" s="2">
        <v>4</v>
      </c>
      <c r="C59" s="2">
        <v>6</v>
      </c>
      <c r="D59" s="62" t="str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/>
      </c>
      <c r="E59" s="62" t="str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/>
      </c>
      <c r="F59" s="62" t="str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/>
      </c>
      <c r="G59" s="69" t="str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/>
      </c>
      <c r="H59" s="62" t="str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/>
      </c>
      <c r="I59" s="62" t="str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/>
      </c>
      <c r="J59" s="62" t="str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/>
      </c>
      <c r="K59" s="62" t="str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/>
      </c>
      <c r="L59" s="62" t="str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/>
      </c>
      <c r="M59" s="62" t="str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/>
      </c>
      <c r="N59" s="62" t="str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/>
      </c>
      <c r="O59" s="62" t="str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/>
      </c>
      <c r="P59" s="62" t="str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/>
      </c>
      <c r="Q59" s="62" t="str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/>
      </c>
      <c r="R59" s="62" t="str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/>
      </c>
      <c r="S59" s="62" t="str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/>
      </c>
      <c r="T59" s="62" t="str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/>
      </c>
      <c r="U59" s="62" t="str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/>
      </c>
      <c r="V59" s="62" t="str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/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7.3827684520804057E-2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7.0033119199051808E-2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6.9033119199051793E-2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6.7033119199051777E-2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0</v>
      </c>
      <c r="AB59" s="2">
        <f>SUMIFS(PERSALDATA!$G$2:$G$20871,PERSALDATA!$A$2:$A$20871,WORKING!A59,PERSALDATA!$D$2:$D$20871,WORKING!B59,PERSALDATA!$E$2:$E$20871,WORKING!C59,PERSALDATA!$F$2:$F$20871,"S&amp;W: BASIC SALARY (RES)")</f>
        <v>0</v>
      </c>
      <c r="AC59" s="2">
        <f>SUMIFS(PERSALDATA!$H$2:$H$20871,PERSALDATA!$A$2:$A$20871,WORKING!A59,PERSALDATA!$D$2:$D$20871,WORKING!B59,PERSALDATA!$E$2:$E$20871,WORKING!C59)</f>
        <v>0</v>
      </c>
    </row>
    <row r="60" spans="1:29" x14ac:dyDescent="0.25">
      <c r="A60" s="2">
        <f>Results!$D$3</f>
        <v>14</v>
      </c>
      <c r="B60" s="2">
        <v>4</v>
      </c>
      <c r="C60" s="2">
        <v>7</v>
      </c>
      <c r="D60" s="62" t="str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/>
      </c>
      <c r="E60" s="62" t="str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/>
      </c>
      <c r="F60" s="62" t="str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/>
      </c>
      <c r="G60" s="69" t="str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/>
      </c>
      <c r="H60" s="62" t="str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/>
      </c>
      <c r="I60" s="62" t="str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/>
      </c>
      <c r="J60" s="62" t="str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/>
      </c>
      <c r="K60" s="62" t="str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/>
      </c>
      <c r="L60" s="62" t="str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/>
      </c>
      <c r="M60" s="62" t="str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/>
      </c>
      <c r="N60" s="62" t="str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/>
      </c>
      <c r="O60" s="62" t="str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/>
      </c>
      <c r="P60" s="62" t="str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/>
      </c>
      <c r="Q60" s="62" t="str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/>
      </c>
      <c r="R60" s="62" t="str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/>
      </c>
      <c r="S60" s="62" t="str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/>
      </c>
      <c r="T60" s="62" t="str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/>
      </c>
      <c r="U60" s="62" t="str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/>
      </c>
      <c r="V60" s="62" t="str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/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7.3827684520804057E-2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7.0033119199051808E-2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6.9033119199051793E-2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6.7033119199051777E-2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0</v>
      </c>
      <c r="AB60" s="2">
        <f>SUMIFS(PERSALDATA!$G$2:$G$20871,PERSALDATA!$A$2:$A$20871,WORKING!A60,PERSALDATA!$D$2:$D$20871,WORKING!B60,PERSALDATA!$E$2:$E$20871,WORKING!C60,PERSALDATA!$F$2:$F$20871,"S&amp;W: BASIC SALARY (RES)")</f>
        <v>0</v>
      </c>
      <c r="AC60" s="2">
        <f>SUMIFS(PERSALDATA!$H$2:$H$20871,PERSALDATA!$A$2:$A$20871,WORKING!A60,PERSALDATA!$D$2:$D$20871,WORKING!B60,PERSALDATA!$E$2:$E$20871,WORKING!C60)</f>
        <v>0</v>
      </c>
    </row>
    <row r="61" spans="1:29" x14ac:dyDescent="0.25">
      <c r="A61" s="2">
        <f>Results!$D$3</f>
        <v>14</v>
      </c>
      <c r="B61" s="2">
        <v>4</v>
      </c>
      <c r="C61" s="2">
        <v>8</v>
      </c>
      <c r="D61" s="62" t="str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/>
      </c>
      <c r="E61" s="62" t="str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/>
      </c>
      <c r="F61" s="62" t="str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/>
      </c>
      <c r="G61" s="69" t="str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/>
      </c>
      <c r="H61" s="62" t="str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/>
      </c>
      <c r="I61" s="62" t="str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/>
      </c>
      <c r="J61" s="62" t="str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/>
      </c>
      <c r="K61" s="62" t="str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/>
      </c>
      <c r="L61" s="62" t="str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/>
      </c>
      <c r="M61" s="62" t="str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/>
      </c>
      <c r="N61" s="62" t="str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/>
      </c>
      <c r="O61" s="62" t="str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/>
      </c>
      <c r="P61" s="62" t="str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/>
      </c>
      <c r="Q61" s="62" t="str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/>
      </c>
      <c r="R61" s="62" t="str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/>
      </c>
      <c r="S61" s="62" t="str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/>
      </c>
      <c r="T61" s="62" t="str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/>
      </c>
      <c r="U61" s="62" t="str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/>
      </c>
      <c r="V61" s="62" t="str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/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7.3827684520804057E-2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7.0033119199051808E-2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6.9033119199051793E-2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6.7033119199051777E-2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0</v>
      </c>
      <c r="AB61" s="2">
        <f>SUMIFS(PERSALDATA!$G$2:$G$20871,PERSALDATA!$A$2:$A$20871,WORKING!A61,PERSALDATA!$D$2:$D$20871,WORKING!B61,PERSALDATA!$E$2:$E$20871,WORKING!C61,PERSALDATA!$F$2:$F$20871,"S&amp;W: BASIC SALARY (RES)")</f>
        <v>0</v>
      </c>
      <c r="AC61" s="2">
        <f>SUMIFS(PERSALDATA!$H$2:$H$20871,PERSALDATA!$A$2:$A$20871,WORKING!A61,PERSALDATA!$D$2:$D$20871,WORKING!B61,PERSALDATA!$E$2:$E$20871,WORKING!C61)</f>
        <v>0</v>
      </c>
    </row>
    <row r="62" spans="1:29" x14ac:dyDescent="0.25">
      <c r="A62" s="2">
        <f>Results!$D$3</f>
        <v>14</v>
      </c>
      <c r="B62" s="2">
        <v>4</v>
      </c>
      <c r="C62" s="2">
        <v>9</v>
      </c>
      <c r="D62" s="62" t="str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/>
      </c>
      <c r="E62" s="62" t="str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/>
      </c>
      <c r="F62" s="62" t="str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/>
      </c>
      <c r="G62" s="69" t="str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/>
      </c>
      <c r="H62" s="62" t="str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/>
      </c>
      <c r="I62" s="62" t="str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/>
      </c>
      <c r="J62" s="62" t="str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/>
      </c>
      <c r="K62" s="62" t="str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/>
      </c>
      <c r="L62" s="62" t="str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/>
      </c>
      <c r="M62" s="62" t="str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/>
      </c>
      <c r="N62" s="62" t="str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/>
      </c>
      <c r="O62" s="62" t="str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/>
      </c>
      <c r="P62" s="62" t="str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/>
      </c>
      <c r="Q62" s="62" t="str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/>
      </c>
      <c r="R62" s="62" t="str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/>
      </c>
      <c r="S62" s="62" t="str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/>
      </c>
      <c r="T62" s="62" t="str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/>
      </c>
      <c r="U62" s="62" t="str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/>
      </c>
      <c r="V62" s="62" t="str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/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7.3827684520804057E-2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7.0033119199051808E-2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6.9033119199051793E-2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6.7033119199051777E-2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0</v>
      </c>
      <c r="AB62" s="2">
        <f>SUMIFS(PERSALDATA!$G$2:$G$20871,PERSALDATA!$A$2:$A$20871,WORKING!A62,PERSALDATA!$D$2:$D$20871,WORKING!B62,PERSALDATA!$E$2:$E$20871,WORKING!C62,PERSALDATA!$F$2:$F$20871,"S&amp;W: BASIC SALARY (RES)")</f>
        <v>0</v>
      </c>
      <c r="AC62" s="2">
        <f>SUMIFS(PERSALDATA!$H$2:$H$20871,PERSALDATA!$A$2:$A$20871,WORKING!A62,PERSALDATA!$D$2:$D$20871,WORKING!B62,PERSALDATA!$E$2:$E$20871,WORKING!C62)</f>
        <v>0</v>
      </c>
    </row>
    <row r="63" spans="1:29" x14ac:dyDescent="0.25">
      <c r="A63" s="2">
        <f>Results!$D$3</f>
        <v>14</v>
      </c>
      <c r="B63" s="2">
        <v>4</v>
      </c>
      <c r="C63" s="2">
        <v>10</v>
      </c>
      <c r="D63" s="62" t="str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/>
      </c>
      <c r="E63" s="62" t="str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/>
      </c>
      <c r="F63" s="62" t="str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/>
      </c>
      <c r="G63" s="69" t="str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/>
      </c>
      <c r="H63" s="62" t="str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/>
      </c>
      <c r="I63" s="62" t="str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/>
      </c>
      <c r="J63" s="62" t="str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/>
      </c>
      <c r="K63" s="62" t="str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/>
      </c>
      <c r="L63" s="62" t="str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/>
      </c>
      <c r="M63" s="62" t="str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/>
      </c>
      <c r="N63" s="62" t="str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/>
      </c>
      <c r="O63" s="62" t="str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/>
      </c>
      <c r="P63" s="62" t="str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/>
      </c>
      <c r="Q63" s="62" t="str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/>
      </c>
      <c r="R63" s="62" t="str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/>
      </c>
      <c r="S63" s="62" t="str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/>
      </c>
      <c r="T63" s="62" t="str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/>
      </c>
      <c r="U63" s="62" t="str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/>
      </c>
      <c r="V63" s="62" t="str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/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7.3827684520804057E-2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7.0033119199051808E-2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6.9033119199051793E-2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6.7033119199051777E-2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0</v>
      </c>
      <c r="AB63" s="2">
        <f>SUMIFS(PERSALDATA!$G$2:$G$20871,PERSALDATA!$A$2:$A$20871,WORKING!A63,PERSALDATA!$D$2:$D$20871,WORKING!B63,PERSALDATA!$E$2:$E$20871,WORKING!C63,PERSALDATA!$F$2:$F$20871,"S&amp;W: BASIC SALARY (RES)")</f>
        <v>0</v>
      </c>
      <c r="AC63" s="2">
        <f>SUMIFS(PERSALDATA!$H$2:$H$20871,PERSALDATA!$A$2:$A$20871,WORKING!A63,PERSALDATA!$D$2:$D$20871,WORKING!B63,PERSALDATA!$E$2:$E$20871,WORKING!C63)</f>
        <v>0</v>
      </c>
    </row>
    <row r="64" spans="1:29" x14ac:dyDescent="0.25">
      <c r="A64" s="2">
        <f>Results!$D$3</f>
        <v>14</v>
      </c>
      <c r="B64" s="2">
        <v>4</v>
      </c>
      <c r="C64" s="2">
        <v>11</v>
      </c>
      <c r="D64" s="62" t="str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/>
      </c>
      <c r="E64" s="62" t="str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/>
      </c>
      <c r="F64" s="62" t="str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/>
      </c>
      <c r="G64" s="69" t="str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/>
      </c>
      <c r="H64" s="62" t="str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/>
      </c>
      <c r="I64" s="62" t="str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/>
      </c>
      <c r="J64" s="62" t="str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/>
      </c>
      <c r="K64" s="62" t="str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/>
      </c>
      <c r="L64" s="62" t="str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/>
      </c>
      <c r="M64" s="62" t="str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/>
      </c>
      <c r="N64" s="62" t="str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/>
      </c>
      <c r="O64" s="62" t="str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/>
      </c>
      <c r="P64" s="62" t="str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/>
      </c>
      <c r="Q64" s="62" t="str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/>
      </c>
      <c r="R64" s="62" t="str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/>
      </c>
      <c r="S64" s="62" t="str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/>
      </c>
      <c r="T64" s="62" t="str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/>
      </c>
      <c r="U64" s="62" t="str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/>
      </c>
      <c r="V64" s="62" t="str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/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0</v>
      </c>
      <c r="AB64" s="2">
        <f>SUMIFS(PERSALDATA!$G$2:$G$20871,PERSALDATA!$A$2:$A$20871,WORKING!A64,PERSALDATA!$D$2:$D$20871,WORKING!B64,PERSALDATA!$E$2:$E$20871,WORKING!C64,PERSALDATA!$F$2:$F$20871,"S&amp;W: BASIC SALARY (RES)")</f>
        <v>0</v>
      </c>
      <c r="AC64" s="2">
        <f>SUMIFS(PERSALDATA!$H$2:$H$20871,PERSALDATA!$A$2:$A$20871,WORKING!A64,PERSALDATA!$D$2:$D$20871,WORKING!B64,PERSALDATA!$E$2:$E$20871,WORKING!C64)</f>
        <v>0</v>
      </c>
    </row>
    <row r="65" spans="1:29" x14ac:dyDescent="0.25">
      <c r="A65" s="2">
        <f>Results!$D$3</f>
        <v>14</v>
      </c>
      <c r="B65" s="2">
        <v>4</v>
      </c>
      <c r="C65" s="2">
        <v>12</v>
      </c>
      <c r="D65" s="62" t="str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/>
      </c>
      <c r="E65" s="62" t="str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/>
      </c>
      <c r="F65" s="62" t="str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/>
      </c>
      <c r="G65" s="69" t="str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/>
      </c>
      <c r="H65" s="62" t="str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/>
      </c>
      <c r="I65" s="62" t="str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/>
      </c>
      <c r="J65" s="62" t="str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/>
      </c>
      <c r="K65" s="62" t="str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/>
      </c>
      <c r="L65" s="62" t="str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/>
      </c>
      <c r="M65" s="62" t="str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/>
      </c>
      <c r="N65" s="62" t="str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/>
      </c>
      <c r="O65" s="62" t="str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/>
      </c>
      <c r="P65" s="62" t="str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/>
      </c>
      <c r="Q65" s="62" t="str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/>
      </c>
      <c r="R65" s="62" t="str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/>
      </c>
      <c r="S65" s="62" t="str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/>
      </c>
      <c r="T65" s="62" t="str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/>
      </c>
      <c r="U65" s="62" t="str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/>
      </c>
      <c r="V65" s="62" t="str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/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0</v>
      </c>
      <c r="AB65" s="2">
        <f>SUMIFS(PERSALDATA!$G$2:$G$20871,PERSALDATA!$A$2:$A$20871,WORKING!A65,PERSALDATA!$D$2:$D$20871,WORKING!B65,PERSALDATA!$E$2:$E$20871,WORKING!C65,PERSALDATA!$F$2:$F$20871,"S&amp;W: BASIC SALARY (RES)")</f>
        <v>0</v>
      </c>
      <c r="AC65" s="2">
        <f>SUMIFS(PERSALDATA!$H$2:$H$20871,PERSALDATA!$A$2:$A$20871,WORKING!A65,PERSALDATA!$D$2:$D$20871,WORKING!B65,PERSALDATA!$E$2:$E$20871,WORKING!C65)</f>
        <v>0</v>
      </c>
    </row>
    <row r="66" spans="1:29" x14ac:dyDescent="0.25">
      <c r="A66" s="2">
        <f>Results!$D$3</f>
        <v>14</v>
      </c>
      <c r="B66" s="2">
        <v>4</v>
      </c>
      <c r="C66" s="2">
        <v>13</v>
      </c>
      <c r="D66" s="62" t="str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/>
      </c>
      <c r="E66" s="62" t="str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/>
      </c>
      <c r="F66" s="62" t="str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/>
      </c>
      <c r="G66" s="69" t="str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/>
      </c>
      <c r="H66" s="62" t="str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/>
      </c>
      <c r="I66" s="62" t="str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/>
      </c>
      <c r="J66" s="62" t="str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/>
      </c>
      <c r="K66" s="62" t="str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/>
      </c>
      <c r="L66" s="62" t="str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/>
      </c>
      <c r="M66" s="62" t="str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/>
      </c>
      <c r="N66" s="62" t="str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/>
      </c>
      <c r="O66" s="62" t="str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/>
      </c>
      <c r="P66" s="62" t="str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/>
      </c>
      <c r="Q66" s="62" t="str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/>
      </c>
      <c r="R66" s="62" t="str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/>
      </c>
      <c r="S66" s="62" t="str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/>
      </c>
      <c r="T66" s="62" t="str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/>
      </c>
      <c r="U66" s="62" t="str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/>
      </c>
      <c r="V66" s="62" t="str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/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0</v>
      </c>
      <c r="AB66" s="2">
        <f>SUMIFS(PERSALDATA!$G$2:$G$20871,PERSALDATA!$A$2:$A$20871,WORKING!A66,PERSALDATA!$D$2:$D$20871,WORKING!B66,PERSALDATA!$E$2:$E$20871,WORKING!C66,PERSALDATA!$F$2:$F$20871,"S&amp;W: BASIC SALARY (RES)")</f>
        <v>0</v>
      </c>
      <c r="AC66" s="2">
        <f>SUMIFS(PERSALDATA!$H$2:$H$20871,PERSALDATA!$A$2:$A$20871,WORKING!A66,PERSALDATA!$D$2:$D$20871,WORKING!B66,PERSALDATA!$E$2:$E$20871,WORKING!C66)</f>
        <v>0</v>
      </c>
    </row>
    <row r="67" spans="1:29" x14ac:dyDescent="0.25">
      <c r="A67" s="2">
        <f>Results!$D$3</f>
        <v>14</v>
      </c>
      <c r="B67" s="2">
        <v>4</v>
      </c>
      <c r="C67" s="2">
        <v>14</v>
      </c>
      <c r="D67" s="62" t="str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/>
      </c>
      <c r="E67" s="62" t="str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/>
      </c>
      <c r="F67" s="62" t="str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/>
      </c>
      <c r="G67" s="69" t="str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/>
      </c>
      <c r="H67" s="62" t="str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/>
      </c>
      <c r="I67" s="62" t="str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/>
      </c>
      <c r="J67" s="62" t="str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/>
      </c>
      <c r="K67" s="62" t="str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/>
      </c>
      <c r="L67" s="62" t="str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/>
      </c>
      <c r="M67" s="62" t="str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/>
      </c>
      <c r="N67" s="62" t="str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/>
      </c>
      <c r="O67" s="62" t="str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/>
      </c>
      <c r="P67" s="62" t="str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/>
      </c>
      <c r="Q67" s="62" t="str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/>
      </c>
      <c r="R67" s="62" t="str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/>
      </c>
      <c r="S67" s="62" t="str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/>
      </c>
      <c r="T67" s="62" t="str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/>
      </c>
      <c r="U67" s="62" t="str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/>
      </c>
      <c r="V67" s="62" t="str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/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0</v>
      </c>
      <c r="AB67" s="2">
        <f>SUMIFS(PERSALDATA!$G$2:$G$20871,PERSALDATA!$A$2:$A$20871,WORKING!A67,PERSALDATA!$D$2:$D$20871,WORKING!B67,PERSALDATA!$E$2:$E$20871,WORKING!C67,PERSALDATA!$F$2:$F$20871,"S&amp;W: BASIC SALARY (RES)")</f>
        <v>0</v>
      </c>
      <c r="AC67" s="2">
        <f>SUMIFS(PERSALDATA!$H$2:$H$20871,PERSALDATA!$A$2:$A$20871,WORKING!A67,PERSALDATA!$D$2:$D$20871,WORKING!B67,PERSALDATA!$E$2:$E$20871,WORKING!C67)</f>
        <v>0</v>
      </c>
    </row>
    <row r="68" spans="1:29" x14ac:dyDescent="0.25">
      <c r="A68" s="2">
        <f>Results!$D$3</f>
        <v>14</v>
      </c>
      <c r="B68" s="2">
        <v>4</v>
      </c>
      <c r="C68" s="2">
        <v>15</v>
      </c>
      <c r="D68" s="62" t="str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/>
      </c>
      <c r="E68" s="62" t="str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/>
      </c>
      <c r="F68" s="62" t="str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/>
      </c>
      <c r="G68" s="69" t="str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/>
      </c>
      <c r="H68" s="62" t="str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/>
      </c>
      <c r="I68" s="62" t="str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/>
      </c>
      <c r="J68" s="62" t="str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/>
      </c>
      <c r="K68" s="62" t="str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/>
      </c>
      <c r="L68" s="62" t="str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/>
      </c>
      <c r="M68" s="62" t="str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/>
      </c>
      <c r="N68" s="62" t="str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/>
      </c>
      <c r="O68" s="62" t="str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/>
      </c>
      <c r="P68" s="62" t="str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/>
      </c>
      <c r="Q68" s="62" t="str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/>
      </c>
      <c r="R68" s="62" t="str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/>
      </c>
      <c r="S68" s="62" t="str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/>
      </c>
      <c r="T68" s="62" t="str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/>
      </c>
      <c r="U68" s="62" t="str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/>
      </c>
      <c r="V68" s="62" t="str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/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0</v>
      </c>
      <c r="AB68" s="2">
        <f>SUMIFS(PERSALDATA!$G$2:$G$20871,PERSALDATA!$A$2:$A$20871,WORKING!A68,PERSALDATA!$D$2:$D$20871,WORKING!B68,PERSALDATA!$E$2:$E$20871,WORKING!C68,PERSALDATA!$F$2:$F$20871,"S&amp;W: BASIC SALARY (RES)")</f>
        <v>0</v>
      </c>
      <c r="AC68" s="2">
        <f>SUMIFS(PERSALDATA!$H$2:$H$20871,PERSALDATA!$A$2:$A$20871,WORKING!A68,PERSALDATA!$D$2:$D$20871,WORKING!B68,PERSALDATA!$E$2:$E$20871,WORKING!C68)</f>
        <v>0</v>
      </c>
    </row>
    <row r="69" spans="1:29" x14ac:dyDescent="0.25">
      <c r="A69" s="2">
        <f>Results!$D$3</f>
        <v>14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14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14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14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14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14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14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14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14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14</v>
      </c>
      <c r="B78" s="2">
        <v>5</v>
      </c>
      <c r="C78" s="2">
        <v>8</v>
      </c>
      <c r="D78" s="62" t="str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/>
      </c>
      <c r="E78" s="62" t="str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/>
      </c>
      <c r="F78" s="62" t="str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/>
      </c>
      <c r="G78" s="69" t="str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/>
      </c>
      <c r="H78" s="62" t="str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/>
      </c>
      <c r="I78" s="62" t="str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/>
      </c>
      <c r="J78" s="62" t="str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/>
      </c>
      <c r="K78" s="62" t="str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/>
      </c>
      <c r="L78" s="62" t="str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/>
      </c>
      <c r="M78" s="62" t="str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/>
      </c>
      <c r="N78" s="62" t="str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/>
      </c>
      <c r="O78" s="62" t="str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/>
      </c>
      <c r="P78" s="62" t="str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/>
      </c>
      <c r="Q78" s="62" t="str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/>
      </c>
      <c r="R78" s="62" t="str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/>
      </c>
      <c r="S78" s="62" t="str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/>
      </c>
      <c r="T78" s="62" t="str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/>
      </c>
      <c r="U78" s="62" t="str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/>
      </c>
      <c r="V78" s="62" t="str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/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0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14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14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14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14</v>
      </c>
      <c r="B82" s="2">
        <v>5</v>
      </c>
      <c r="C82" s="2">
        <v>12</v>
      </c>
      <c r="D82" s="62" t="str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/>
      </c>
      <c r="E82" s="62" t="str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/>
      </c>
      <c r="F82" s="62" t="str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/>
      </c>
      <c r="G82" s="69" t="str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/>
      </c>
      <c r="H82" s="62" t="str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/>
      </c>
      <c r="I82" s="62" t="str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/>
      </c>
      <c r="J82" s="62" t="str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/>
      </c>
      <c r="K82" s="62" t="str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/>
      </c>
      <c r="L82" s="62" t="str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/>
      </c>
      <c r="M82" s="62" t="str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/>
      </c>
      <c r="N82" s="62" t="str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/>
      </c>
      <c r="O82" s="62" t="str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/>
      </c>
      <c r="P82" s="62" t="str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/>
      </c>
      <c r="Q82" s="62" t="str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/>
      </c>
      <c r="R82" s="62" t="str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/>
      </c>
      <c r="S82" s="62" t="str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/>
      </c>
      <c r="T82" s="62" t="str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/>
      </c>
      <c r="U82" s="62" t="str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/>
      </c>
      <c r="V82" s="62" t="str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/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0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14</v>
      </c>
      <c r="B83" s="2">
        <v>5</v>
      </c>
      <c r="C83" s="2">
        <v>13</v>
      </c>
      <c r="D83" s="62" t="str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/>
      </c>
      <c r="E83" s="62" t="str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/>
      </c>
      <c r="F83" s="62" t="str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/>
      </c>
      <c r="G83" s="69" t="str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/>
      </c>
      <c r="H83" s="62" t="str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/>
      </c>
      <c r="I83" s="62" t="str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/>
      </c>
      <c r="J83" s="62" t="str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/>
      </c>
      <c r="K83" s="62" t="str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/>
      </c>
      <c r="L83" s="62" t="str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/>
      </c>
      <c r="M83" s="62" t="str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/>
      </c>
      <c r="N83" s="62" t="str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/>
      </c>
      <c r="O83" s="62" t="str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/>
      </c>
      <c r="P83" s="62" t="str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/>
      </c>
      <c r="Q83" s="62" t="str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/>
      </c>
      <c r="R83" s="62" t="str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/>
      </c>
      <c r="S83" s="62" t="str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/>
      </c>
      <c r="T83" s="62" t="str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/>
      </c>
      <c r="U83" s="62" t="str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/>
      </c>
      <c r="V83" s="62" t="str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/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0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14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14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14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14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14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14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14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14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14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14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14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14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14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14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14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14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14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14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14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14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14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14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14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14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14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14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14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14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14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14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14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14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14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14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14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14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14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14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14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14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14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14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14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14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14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14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14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14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14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14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14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14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14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14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14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14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14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14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14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14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14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14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14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14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14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14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14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14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14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14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14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14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14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14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14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14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14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14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14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14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14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14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14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14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14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14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14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14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14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14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14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14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14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14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14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14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14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14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14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14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14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14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14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14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14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14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14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14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14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14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14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14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14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14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14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14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14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14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14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14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14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14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14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14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14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14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14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14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14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14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14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14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14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14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14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14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14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14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14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14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14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14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14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14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14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14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14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14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14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14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14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14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14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14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14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14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14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14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14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14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14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14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14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14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14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14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14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14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14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14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14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14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14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14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14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14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14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14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14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14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14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14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14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14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14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14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14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14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14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14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14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14</v>
      </c>
      <c r="E3" s="74" t="str">
        <f>INDEX(MAPs!$I$7:$J$54,MATCH(Results!$D$3,MAPs!$I$7:$I$54,0),2)</f>
        <v>Basic Education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300.56306306306305</v>
      </c>
      <c r="N9" s="148">
        <f>IFERROR(SUMIFS('Employee Profile (2)'!C$4:C$50,'Employee Profile (2)'!$B$4:$B$50,Results!$D$3),"")</f>
        <v>0.3536036036036036</v>
      </c>
      <c r="O9" s="150" t="s">
        <v>620</v>
      </c>
      <c r="P9" s="143">
        <f>IFERROR(INDEX('Employee Profile (2)'!$AC$4:$AC$50,MATCH(Results!$D$3,'Employee Profile (2)'!$B$4:$B$50,0))*$Q9,"")</f>
        <v>574.32432432432427</v>
      </c>
      <c r="Q9" s="148">
        <f>IFERROR(SUMIFS('Employee Profile (2)'!J$4:J$50,'Employee Profile (2)'!$B$4:$B$50,Results!$D$3),"")</f>
        <v>0.67567567567567566</v>
      </c>
      <c r="R9" s="150" t="s">
        <v>627</v>
      </c>
      <c r="S9" s="144">
        <f>IFERROR(INDEX('Employee Profile (2)'!$AC$4:$AC$50,MATCH(Results!$D$3,'Employee Profile (2)'!$B$4:$B$50,0))*$T9,"")</f>
        <v>12.443693693693694</v>
      </c>
      <c r="T9" s="147">
        <f>IFERROR(SUMIFS('Employee Profile (2)'!N$4:N$50,'Employee Profile (2)'!$B$4:$B$50,Results!$D$3),"")</f>
        <v>1.4639639639639641E-2</v>
      </c>
      <c r="U9" s="150" t="s">
        <v>632</v>
      </c>
      <c r="V9" s="144">
        <f>IFERROR(INDEX('Employee Profile (2)'!$AC$4:$AC$50,MATCH(Results!$D$3,'Employee Profile (2)'!$B$4:$B$50,0))*$W9,"")</f>
        <v>465.20270270270265</v>
      </c>
      <c r="W9" s="147">
        <f>IFERROR(SUMIFS('Employee Profile (2)'!S$4:S$50,'Employee Profile (2)'!$B$4:$B$50,Results!$D$3),"")</f>
        <v>0.54729729729729726</v>
      </c>
      <c r="X9" s="150" t="s">
        <v>635</v>
      </c>
      <c r="Y9" s="144">
        <f>IFERROR(INDEX('Employee Profile (2)'!$AC$4:$AC$50,MATCH(Results!$D$3,'Employee Profile (2)'!$B$4:$B$50,0))*$Z9,"")</f>
        <v>671.00225225225222</v>
      </c>
      <c r="Z9" s="147">
        <f>IFERROR(SUMIFS('Employee Profile (2)'!V$4:V$50,'Employee Profile (2)'!$B$4:$B$50,Results!$D$3),"")</f>
        <v>0.7894144144144144</v>
      </c>
      <c r="AA9" s="150" t="s">
        <v>675</v>
      </c>
      <c r="AB9" s="144">
        <f>IFERROR(SUMIFS('Employee Profile (2)'!$AD$4:$AD$50,'Employee Profile (2)'!$B$4:$B$50,Results!$D$3),"")</f>
        <v>0</v>
      </c>
      <c r="AC9" s="147">
        <f>IFERROR(SUMIFS('Employee Profile (2)'!$AE$4:$AE$50,'Employee Profile (2)'!$B$4:$B$50,Results!$D$3),"")</f>
        <v>0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265.14639639639637</v>
      </c>
      <c r="N10" s="148">
        <f>IFERROR(SUMIFS('Employee Profile (2)'!D$4:D$50,'Employee Profile (2)'!$B$4:$B$50,Results!$D$3),"")</f>
        <v>0.31193693693693691</v>
      </c>
      <c r="O10" s="150" t="s">
        <v>621</v>
      </c>
      <c r="P10" s="143">
        <f>IFERROR(INDEX('Employee Profile (2)'!$AC$4:$AC$50,MATCH(Results!$D$3,'Employee Profile (2)'!$B$4:$B$50,0))*$Q10,"")</f>
        <v>129.22297297297297</v>
      </c>
      <c r="Q10" s="148">
        <f>IFERROR(SUMIFS('Employee Profile (2)'!K$4:K$50,'Employee Profile (2)'!$B$4:$B$50,Results!$D$3),"")</f>
        <v>0.15202702702702703</v>
      </c>
      <c r="R10" s="150" t="s">
        <v>628</v>
      </c>
      <c r="S10" s="144">
        <f>IFERROR(INDEX('Employee Profile (2)'!$AC$4:$AC$50,MATCH(Results!$D$3,'Employee Profile (2)'!$B$4:$B$50,0))*$T10,"")</f>
        <v>234.51576576576576</v>
      </c>
      <c r="T10" s="147">
        <f>IFERROR(SUMIFS('Employee Profile (2)'!O$4:O$50,'Employee Profile (2)'!$B$4:$B$50,Results!$D$3),"")</f>
        <v>0.27590090090090091</v>
      </c>
      <c r="U10" s="150" t="s">
        <v>633</v>
      </c>
      <c r="V10" s="144">
        <f>IFERROR(INDEX('Employee Profile (2)'!$AC$4:$AC$50,MATCH(Results!$D$3,'Employee Profile (2)'!$B$4:$B$50,0))*$W10,"")</f>
        <v>354.16666666666669</v>
      </c>
      <c r="W10" s="147">
        <f>IFERROR(SUMIFS('Employee Profile (2)'!T$4:T$50,'Employee Profile (2)'!$B$4:$B$50,Results!$D$3),"")</f>
        <v>0.41666666666666669</v>
      </c>
      <c r="X10" s="150" t="s">
        <v>636</v>
      </c>
      <c r="Y10" s="144">
        <f>IFERROR(INDEX('Employee Profile (2)'!$AC$4:$AC$50,MATCH(Results!$D$3,'Employee Profile (2)'!$B$4:$B$50,0))*$Z10,"")</f>
        <v>33.502252252252255</v>
      </c>
      <c r="Z10" s="147">
        <f>IFERROR(SUMIFS('Employee Profile (2)'!W$4:W$50,'Employee Profile (2)'!$B$4:$B$50,Results!$D$3),"")</f>
        <v>3.9414414414414414E-2</v>
      </c>
      <c r="AA10" s="150" t="s">
        <v>676</v>
      </c>
      <c r="AB10" s="144">
        <f>IFERROR(INDEX('Employee Profile (2)'!$AC$4:$AC$50,MATCH(Results!$D$3,'Employee Profile (2)'!$B$4:$B$50))-$AB$9,"")</f>
        <v>850</v>
      </c>
      <c r="AC10" s="147">
        <f>IFERROR(100%-$AC$9,"")</f>
        <v>1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111.99324324324323</v>
      </c>
      <c r="N11" s="148">
        <f>IFERROR(SUMIFS('Employee Profile (2)'!E$4:E$50,'Employee Profile (2)'!$B$4:$B$50,Results!$D$3),"")</f>
        <v>0.13175675675675674</v>
      </c>
      <c r="O11" s="150" t="s">
        <v>622</v>
      </c>
      <c r="P11" s="143">
        <f>IFERROR(INDEX('Employee Profile (2)'!$AC$4:$AC$50,MATCH(Results!$D$3,'Employee Profile (2)'!$B$4:$B$50,0))*$Q11,"")</f>
        <v>107.20720720720719</v>
      </c>
      <c r="Q11" s="148">
        <f>IFERROR(SUMIFS('Employee Profile (2)'!L$4:L$50,'Employee Profile (2)'!$B$4:$B$50,Results!$D$3),"")</f>
        <v>0.12612612612612611</v>
      </c>
      <c r="R11" s="150" t="s">
        <v>629</v>
      </c>
      <c r="S11" s="144">
        <f>IFERROR(INDEX('Employee Profile (2)'!$AC$4:$AC$50,MATCH(Results!$D$3,'Employee Profile (2)'!$B$4:$B$50,0))*$T11,"")</f>
        <v>467.11711711711717</v>
      </c>
      <c r="T11" s="147">
        <f>IFERROR(SUMIFS('Employee Profile (2)'!P$4:P$50,'Employee Profile (2)'!$B$4:$B$50,Results!$D$3),"")</f>
        <v>0.5495495495495496</v>
      </c>
      <c r="U11" s="150" t="s">
        <v>53</v>
      </c>
      <c r="V11" s="144">
        <f>IFERROR(INDEX('Employee Profile (2)'!$AC$4:$AC$50,MATCH(Results!$D$3,'Employee Profile (2)'!$B$4:$B$50,0))*$W11,"")</f>
        <v>30.63063063063063</v>
      </c>
      <c r="W11" s="147">
        <f>IFERROR(SUMIFS('Employee Profile (2)'!U$4:U$50,'Employee Profile (2)'!$B$4:$B$50,Results!$D$3),"")</f>
        <v>3.6036036036036036E-2</v>
      </c>
      <c r="X11" s="150" t="s">
        <v>637</v>
      </c>
      <c r="Y11" s="144">
        <f>IFERROR(INDEX('Employee Profile (2)'!$AC$4:$AC$50,MATCH(Results!$D$3,'Employee Profile (2)'!$B$4:$B$50,0))*$Z11,"")</f>
        <v>37.331081081081081</v>
      </c>
      <c r="Z11" s="147">
        <f>IFERROR(SUMIFS('Employee Profile (2)'!X$4:X$50,'Employee Profile (2)'!$B$4:$B$50,Results!$D$3),"")</f>
        <v>4.3918918918918921E-2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1</v>
      </c>
      <c r="I12" s="158">
        <v>8</v>
      </c>
      <c r="J12" s="158">
        <v>3</v>
      </c>
      <c r="L12" s="150" t="s">
        <v>659</v>
      </c>
      <c r="M12" s="143">
        <f>IFERROR(INDEX('Employee Profile (2)'!$AC$4:$AC$50,MATCH(Results!$D$3,'Employee Profile (2)'!$B$4:$B$50,0))*$N12,"")</f>
        <v>80.405405405405403</v>
      </c>
      <c r="N12" s="148">
        <f>IFERROR(SUMIFS('Employee Profile (2)'!F$4:F$50,'Employee Profile (2)'!$B$4:$B$50,Results!$D$3),"")</f>
        <v>9.45945945945946E-2</v>
      </c>
      <c r="O12" s="150" t="s">
        <v>623</v>
      </c>
      <c r="P12" s="143">
        <f>IFERROR(INDEX('Employee Profile (2)'!$AC$4:$AC$50,MATCH(Results!$D$3,'Employee Profile (2)'!$B$4:$B$50,0))*$Q12,"")</f>
        <v>39.245495495495497</v>
      </c>
      <c r="Q12" s="148">
        <f>IFERROR(SUMIFS('Employee Profile (2)'!M$4:M$50,'Employee Profile (2)'!$B$4:$B$50,Results!$D$3),"")</f>
        <v>4.6171171171171171E-2</v>
      </c>
      <c r="R12" s="150" t="s">
        <v>630</v>
      </c>
      <c r="S12" s="144">
        <f>IFERROR(INDEX('Employee Profile (2)'!$AC$4:$AC$50,MATCH(Results!$D$3,'Employee Profile (2)'!$B$4:$B$50,0))*$T12,"")</f>
        <v>90.934684684684683</v>
      </c>
      <c r="T12" s="147">
        <f>IFERROR(SUMIFS('Employee Profile (2)'!Q$4:Q$50,'Employee Profile (2)'!$B$4:$B$50,Results!$D$3),"")</f>
        <v>0.10698198198198199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77.533783783783775</v>
      </c>
      <c r="Z12" s="147">
        <f>IFERROR(SUMIFS('Employee Profile (2)'!Y$4:Y$50,'Employee Profile (2)'!$B$4:$B$50,Results!$D$3),"")</f>
        <v>9.1216216216216214E-2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40</v>
      </c>
      <c r="I13" s="158">
        <v>5</v>
      </c>
      <c r="J13" s="158">
        <v>4</v>
      </c>
      <c r="L13" s="150" t="s">
        <v>660</v>
      </c>
      <c r="M13" s="143">
        <f>IFERROR(INDEX('Employee Profile (2)'!$AC$4:$AC$50,MATCH(Results!$D$3,'Employee Profile (2)'!$B$4:$B$50,0))*$N13,"")</f>
        <v>57.432432432432435</v>
      </c>
      <c r="N13" s="148">
        <f>IFERROR(SUMIFS('Employee Profile (2)'!G$4:G$50,'Employee Profile (2)'!$B$4:$B$50,Results!$D$3),"")</f>
        <v>6.7567567567567571E-2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44.988738738738739</v>
      </c>
      <c r="T13" s="147">
        <f>IFERROR(SUMIFS('Employee Profile (2)'!R$4:R$50,'Employee Profile (2)'!$B$4:$B$50,Results!$D$3),"")</f>
        <v>5.2927927927927929E-2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30.63063063063063</v>
      </c>
      <c r="Z13" s="147">
        <f>IFERROR(SUMIFS('Employee Profile (2)'!Z$4:Z$50,'Employee Profile (2)'!$B$4:$B$50,Results!$D$3),"")</f>
        <v>3.6036036036036036E-2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4.7860360360360357</v>
      </c>
      <c r="N14" s="148">
        <f>IFERROR(SUMIFS('Employee Profile (2)'!H$4:H$50,'Employee Profile (2)'!$B$4:$B$50,Results!$D$3),"")</f>
        <v>5.6306306306306304E-3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0</v>
      </c>
      <c r="H15" s="112">
        <f t="shared" ref="H15:J15" si="0">SUM(H9:H14)</f>
        <v>41</v>
      </c>
      <c r="I15" s="112">
        <f t="shared" si="0"/>
        <v>13</v>
      </c>
      <c r="J15" s="112">
        <f t="shared" si="0"/>
        <v>7</v>
      </c>
      <c r="L15" s="150" t="s">
        <v>53</v>
      </c>
      <c r="M15" s="143">
        <f>IFERROR(INDEX('Employee Profile (2)'!$AC$4:$AC$50,MATCH(Results!$D$3,'Employee Profile (2)'!$B$4:$B$50,0))*$N15,"")</f>
        <v>29.673423423423422</v>
      </c>
      <c r="N15" s="148">
        <f>IFERROR(SUMIFS('Employee Profile (2)'!I$4:I$50,'Employee Profile (2)'!$B$4:$B$50,Results!$D$3),"")</f>
        <v>3.4909909909909907E-2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0</v>
      </c>
      <c r="H16" s="82">
        <f>SUMIFS($W$64:$W$509,$C$64:$C$509,"Total")</f>
        <v>41</v>
      </c>
      <c r="I16" s="82">
        <f>SUMIFS($AE$64:$AE$509,$C$64:$C$509,"Total")</f>
        <v>13</v>
      </c>
      <c r="J16" s="82">
        <f>SUMIFS($AM$64:$AM$509,$C$64:$C$509,"Total")</f>
        <v>7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294</v>
      </c>
      <c r="G29" s="87">
        <f t="shared" ref="G29:G44" si="4">SUMIFS($K$64:$K$509,$A$64:$A$509,B29,$C$64:$C$509,"Total")</f>
        <v>488.98639455782313</v>
      </c>
      <c r="H29" s="83">
        <f t="shared" ref="H29:H44" si="5">SUMIFS($J$64:$J$509,$A$64:$A$509,B29,$C$64:$C$509,"Total")</f>
        <v>143762</v>
      </c>
      <c r="I29" s="21">
        <f t="shared" ref="I29:I44" si="6">-SUMIFS($O$64:$O$509,$A$64:$A$509,$B29,$C$64:$C$509,"Total")+SUMIFS($N$64:$N$509,$A$64:$A$509,$B29,$C$64:$C$509,"Total")</f>
        <v>2</v>
      </c>
      <c r="J29" s="88">
        <f t="shared" ref="J29:J44" si="7">SUMIFS($P$64:$P$509,$A$64:$A$509,$B29,$C$64:$C$509,"Total")</f>
        <v>296</v>
      </c>
      <c r="K29" s="88">
        <f t="shared" ref="K29:K44" si="8">SUMIFS($M$64:$M$509,$A$64:$A$509,$B29,$C$64:$C$509,"Total")</f>
        <v>525.91046705534791</v>
      </c>
      <c r="L29" s="88">
        <f t="shared" ref="L29:L44" si="9">SUMIFS($R$64:$R$509,$A$64:$A$509,$B29,$C$64:$C$509,"Total")+SUMIFS($Q$64:$Q$509,$A$64:$A$509,$B29,$C$64:$C$509,"Total")</f>
        <v>2728.4481428571426</v>
      </c>
      <c r="M29" s="88">
        <f t="shared" ref="M29:M44" si="10">SUMIFS($S$64:$S$509,$A$64:$A$509,$B29,$C$64:$C$509,"Total")</f>
        <v>155669.498248383</v>
      </c>
      <c r="N29" s="88">
        <f t="shared" ref="N29:N44" si="11">SUMIFS($S$64:$S$509,$A$64:$A$509,$B29,$C$64:$C$509,"Compensation Budget")</f>
        <v>135296</v>
      </c>
      <c r="O29" s="89">
        <f t="shared" ref="O29:O44" si="12">SUMIFS($S$64:$S$509,$A$64:$A$509,$B29,$C$64:$C$509,"Under/(Over)")</f>
        <v>-20373.498248382995</v>
      </c>
      <c r="P29" s="21">
        <f t="shared" ref="P29:P44" si="13">-SUMIFS($W$64:$W$509,$A$64:$A$509,$B29,$C$64:$C$509,"Total")+SUMIFS($V$64:$V$509,$A$64:$A$509,$B29,$C$64:$C$509,"Total")</f>
        <v>-3</v>
      </c>
      <c r="Q29" s="88">
        <f t="shared" ref="Q29:Q44" si="14">SUMIFS($X$64:$X$509,$A$64:$A$509,$B29,$C$64:$C$509,"Total")</f>
        <v>293</v>
      </c>
      <c r="R29" s="88">
        <f t="shared" ref="R29:R44" si="15">SUMIFS($U$64:$U$509,$A$64:$A$509,$B29,$C$64:$C$509,"Total")</f>
        <v>559.60438059746718</v>
      </c>
      <c r="S29" s="88">
        <f t="shared" ref="S29:S44" si="16">SUMIFS($Z$64:$Z$509,$A$64:$A$509,$B29,$C$64:$C$509,"Total")+SUMIFS($Y$64:$Y$509,$A$64:$A$509,$B29,$C$64:$C$509,"Total")</f>
        <v>-2192.5011075052644</v>
      </c>
      <c r="T29" s="88">
        <f t="shared" ref="T29:T44" si="17">SUMIFS($AA$64:$AA$509,$A$64:$A$509,$B29,$C$64:$C$509,"Total")</f>
        <v>163964.08351505789</v>
      </c>
      <c r="U29" s="88">
        <f t="shared" ref="U29:U44" si="18">SUMIFS($AA$64:$AA$509,$A$64:$A$509,$B29,$C$64:$C$509,"Compensation Budget")</f>
        <v>145212</v>
      </c>
      <c r="V29" s="89">
        <f t="shared" ref="V29:V44" si="19">SUMIFS($AA$64:$AA$509,$A$64:$A$509,$B29,$C$64:$C$509,"Under/(Over)")</f>
        <v>-18752.083515057893</v>
      </c>
      <c r="W29" s="21">
        <f t="shared" ref="W29:W44" si="20">-SUMIFS($AE$64:$AE$509,$A$64:$A$509,$B29,$C$64:$C$509,"Total")+SUMIFS($AD$64:$AD$509,$A$64:$A$509,$B29,$C$64:$C$509,"Total")</f>
        <v>-1</v>
      </c>
      <c r="X29" s="88">
        <f t="shared" ref="X29:X44" si="21">SUMIFS($AF$64:$AF$509,$A$64:$A$509,$B29,$C$64:$C$509,"Total")</f>
        <v>292</v>
      </c>
      <c r="Y29" s="88">
        <f t="shared" ref="Y29:Y44" si="22">SUMIFS($AC$64:$AC$509,$A$64:$A$509,$B29,$C$64:$C$509,"Total")</f>
        <v>595.09138674889687</v>
      </c>
      <c r="Z29" s="88">
        <f t="shared" ref="Z29:Z44" si="23">SUMIFS($AH$64:$AH$509,$A$64:$A$509,$B29,$C$64:$C$509,"Total")+SUMIFS($AG$64:$AG$509,$A$64:$A$509,$B29,$C$64:$C$509,"Total")</f>
        <v>-1066.0263850095653</v>
      </c>
      <c r="AA29" s="88">
        <f t="shared" ref="AA29:AA44" si="24">SUMIFS($AI$64:$AI$509,$A$64:$A$509,$B29,$C$64:$C$509,"Total")</f>
        <v>173766.68493067787</v>
      </c>
      <c r="AB29" s="88">
        <f t="shared" ref="AB29:AB44" si="25">SUMIFS($AI$64:$AI$509,$A$64:$A$509,$B29,$C$64:$C$509,"Compensation Budget")</f>
        <v>153087</v>
      </c>
      <c r="AC29" s="89">
        <f t="shared" ref="AC29:AC44" si="26">SUMIFS($AI$64:$AI$509,$A$64:$A$509,$B29,$C$64:$C$509,"Under/(Over)")</f>
        <v>-20679.684930677875</v>
      </c>
      <c r="AD29" s="21">
        <f t="shared" ref="AD29:AD44" si="27">-SUMIFS($AM$64:$AM$509,$A$64:$A$509,$B29,$C$64:$C$509,"Total")+SUMIFS($AL$64:$AL$509,$A$64:$A$509,$B29,$C$64:$C$509,"Total")</f>
        <v>1</v>
      </c>
      <c r="AE29" s="88">
        <f t="shared" ref="AE29:AE44" si="28">SUMIFS($AN$64:$AN$509,$A$64:$A$509,$B29,$C$64:$C$509,"Total")</f>
        <v>293</v>
      </c>
      <c r="AF29" s="88">
        <f t="shared" ref="AF29:AF44" si="29">SUMIFS($AK$64:$AK$509,$A$64:$A$509,$B29,$C$64:$C$509,"Total")</f>
        <v>637.24477905910339</v>
      </c>
      <c r="AG29" s="88">
        <f t="shared" ref="AG29:AG44" si="30">SUMIFS($AP$64:$AP$509,$A$64:$A$509,$B29,$C$64:$C$509,"Total")+SUMIFS($AO$64:$AO$509,$A$64:$A$509,$B29,$C$64:$C$509,"Total")</f>
        <v>1774.78478152752</v>
      </c>
      <c r="AH29" s="88">
        <f t="shared" ref="AH29:AH44" si="31">SUMIFS($AQ$64:$AQ$509,$A$64:$A$509,$B29,$C$64:$C$509,"Total")</f>
        <v>186712.72026431729</v>
      </c>
      <c r="AI29" s="88">
        <f t="shared" ref="AI29:AI44" si="32">SUMIFS($AQ$64:$AQ$509,$A$64:$A$509,$B29,$C$64:$C$509,"Compensation Budget")</f>
        <v>164721.61200000002</v>
      </c>
      <c r="AJ29" s="89">
        <f t="shared" ref="AJ29:AJ44" si="33">SUMIFS($AQ$64:$AQ$509,$A$64:$A$509,$B29,$C$64:$C$509,"Under/(Over)")</f>
        <v>-21991.10826431727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Curriculum Policy, Support and Monitoring</v>
      </c>
      <c r="D30" s="222">
        <f t="shared" si="2"/>
        <v>0</v>
      </c>
      <c r="E30" s="223">
        <f t="shared" si="2"/>
        <v>0</v>
      </c>
      <c r="F30" s="80">
        <f t="shared" si="3"/>
        <v>103</v>
      </c>
      <c r="G30" s="155">
        <f t="shared" si="4"/>
        <v>738.61165048543694</v>
      </c>
      <c r="H30" s="155">
        <f t="shared" si="5"/>
        <v>76077</v>
      </c>
      <c r="I30" s="23">
        <f t="shared" si="6"/>
        <v>1</v>
      </c>
      <c r="J30" s="22">
        <f t="shared" si="7"/>
        <v>104</v>
      </c>
      <c r="K30" s="22">
        <f t="shared" si="8"/>
        <v>674.72676593025983</v>
      </c>
      <c r="L30" s="22">
        <f t="shared" si="9"/>
        <v>0</v>
      </c>
      <c r="M30" s="22">
        <f t="shared" si="10"/>
        <v>70171.583656747025</v>
      </c>
      <c r="N30" s="22">
        <f t="shared" si="11"/>
        <v>85072</v>
      </c>
      <c r="O30" s="91">
        <f t="shared" si="12"/>
        <v>14900.416343252975</v>
      </c>
      <c r="P30" s="23">
        <f t="shared" si="13"/>
        <v>-8</v>
      </c>
      <c r="Q30" s="22">
        <f t="shared" si="14"/>
        <v>96</v>
      </c>
      <c r="R30" s="22">
        <f t="shared" si="15"/>
        <v>724.69624799525093</v>
      </c>
      <c r="S30" s="22">
        <f t="shared" si="16"/>
        <v>-5365.8568249776472</v>
      </c>
      <c r="T30" s="22">
        <f t="shared" si="17"/>
        <v>69570.839807544093</v>
      </c>
      <c r="U30" s="22">
        <f t="shared" si="18"/>
        <v>81886</v>
      </c>
      <c r="V30" s="91">
        <f t="shared" si="19"/>
        <v>12315.160192455907</v>
      </c>
      <c r="W30" s="23">
        <f t="shared" si="20"/>
        <v>-4</v>
      </c>
      <c r="X30" s="22">
        <f t="shared" si="21"/>
        <v>92</v>
      </c>
      <c r="Y30" s="22">
        <f t="shared" si="22"/>
        <v>754.45472417483245</v>
      </c>
      <c r="Z30" s="22">
        <f t="shared" si="23"/>
        <v>-4805.6444904753153</v>
      </c>
      <c r="AA30" s="22">
        <f t="shared" si="24"/>
        <v>69409.834624084586</v>
      </c>
      <c r="AB30" s="22">
        <f t="shared" si="25"/>
        <v>85311</v>
      </c>
      <c r="AC30" s="91">
        <f t="shared" si="26"/>
        <v>15901.165375915414</v>
      </c>
      <c r="AD30" s="23">
        <f t="shared" si="27"/>
        <v>2</v>
      </c>
      <c r="AE30" s="22">
        <f t="shared" si="28"/>
        <v>94</v>
      </c>
      <c r="AF30" s="22">
        <f t="shared" si="29"/>
        <v>819.16459555890287</v>
      </c>
      <c r="AG30" s="22">
        <f t="shared" si="30"/>
        <v>3077.0017920375062</v>
      </c>
      <c r="AH30" s="22">
        <f t="shared" si="31"/>
        <v>77001.471982536867</v>
      </c>
      <c r="AI30" s="22">
        <f t="shared" si="32"/>
        <v>91794.635999999999</v>
      </c>
      <c r="AJ30" s="91">
        <f t="shared" si="33"/>
        <v>14793.164017463132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Teachers, Education Human Resources and Institutional Development</v>
      </c>
      <c r="D31" s="222">
        <f t="shared" si="2"/>
        <v>0</v>
      </c>
      <c r="E31" s="223">
        <f t="shared" si="2"/>
        <v>0</v>
      </c>
      <c r="F31" s="80">
        <f t="shared" si="3"/>
        <v>135</v>
      </c>
      <c r="G31" s="155">
        <f t="shared" si="4"/>
        <v>511.22962962962964</v>
      </c>
      <c r="H31" s="155">
        <f t="shared" si="5"/>
        <v>69016</v>
      </c>
      <c r="I31" s="23">
        <f t="shared" si="6"/>
        <v>2</v>
      </c>
      <c r="J31" s="22">
        <f t="shared" si="7"/>
        <v>137</v>
      </c>
      <c r="K31" s="22">
        <f t="shared" si="8"/>
        <v>555.33038968226288</v>
      </c>
      <c r="L31" s="22">
        <f t="shared" si="9"/>
        <v>2404.8239999999996</v>
      </c>
      <c r="M31" s="22">
        <f t="shared" si="10"/>
        <v>76080.263386470018</v>
      </c>
      <c r="N31" s="22">
        <f t="shared" si="11"/>
        <v>82397</v>
      </c>
      <c r="O31" s="91">
        <f t="shared" si="12"/>
        <v>6316.7366135299817</v>
      </c>
      <c r="P31" s="23">
        <f t="shared" si="13"/>
        <v>-22</v>
      </c>
      <c r="Q31" s="22">
        <f t="shared" si="14"/>
        <v>115</v>
      </c>
      <c r="R31" s="22">
        <f t="shared" si="15"/>
        <v>612.32704814369947</v>
      </c>
      <c r="S31" s="22">
        <f t="shared" si="16"/>
        <v>-10842.310189169653</v>
      </c>
      <c r="T31" s="22">
        <f t="shared" si="17"/>
        <v>70417.610536525433</v>
      </c>
      <c r="U31" s="22">
        <f t="shared" si="18"/>
        <v>83228</v>
      </c>
      <c r="V31" s="91">
        <f t="shared" si="19"/>
        <v>12810.389463474567</v>
      </c>
      <c r="W31" s="23">
        <f t="shared" si="20"/>
        <v>-2</v>
      </c>
      <c r="X31" s="22">
        <f t="shared" si="21"/>
        <v>113</v>
      </c>
      <c r="Y31" s="22">
        <f t="shared" si="22"/>
        <v>652.12546670689665</v>
      </c>
      <c r="Z31" s="22">
        <f t="shared" si="23"/>
        <v>-1431.2407518086463</v>
      </c>
      <c r="AA31" s="22">
        <f t="shared" si="24"/>
        <v>73690.177737879319</v>
      </c>
      <c r="AB31" s="22">
        <f t="shared" si="25"/>
        <v>89318</v>
      </c>
      <c r="AC31" s="91">
        <f t="shared" si="26"/>
        <v>15627.822262120681</v>
      </c>
      <c r="AD31" s="23">
        <f t="shared" si="27"/>
        <v>-3</v>
      </c>
      <c r="AE31" s="22">
        <f t="shared" si="28"/>
        <v>110</v>
      </c>
      <c r="AF31" s="22">
        <f t="shared" si="29"/>
        <v>701.20075057758197</v>
      </c>
      <c r="AG31" s="22">
        <f t="shared" si="30"/>
        <v>-1331.1782954269697</v>
      </c>
      <c r="AH31" s="22">
        <f t="shared" si="31"/>
        <v>77132.082563534015</v>
      </c>
      <c r="AI31" s="22">
        <f t="shared" si="32"/>
        <v>96106.168000000005</v>
      </c>
      <c r="AJ31" s="91">
        <f t="shared" si="33"/>
        <v>18974.08543646599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Planning, Information and Assessment</v>
      </c>
      <c r="D32" s="222">
        <f t="shared" si="2"/>
        <v>0</v>
      </c>
      <c r="E32" s="223">
        <f t="shared" si="2"/>
        <v>0</v>
      </c>
      <c r="F32" s="80">
        <f t="shared" si="3"/>
        <v>170</v>
      </c>
      <c r="G32" s="155">
        <f t="shared" si="4"/>
        <v>704.58823529411768</v>
      </c>
      <c r="H32" s="155">
        <f t="shared" si="5"/>
        <v>119780</v>
      </c>
      <c r="I32" s="23">
        <f t="shared" si="6"/>
        <v>6</v>
      </c>
      <c r="J32" s="22">
        <f t="shared" si="7"/>
        <v>176</v>
      </c>
      <c r="K32" s="22">
        <f t="shared" si="8"/>
        <v>607.69245967623704</v>
      </c>
      <c r="L32" s="22">
        <f t="shared" si="9"/>
        <v>4597.9673863902199</v>
      </c>
      <c r="M32" s="22">
        <f t="shared" si="10"/>
        <v>106953.87290301772</v>
      </c>
      <c r="N32" s="22">
        <f t="shared" si="11"/>
        <v>129204</v>
      </c>
      <c r="O32" s="91">
        <f t="shared" si="12"/>
        <v>22250.12709698228</v>
      </c>
      <c r="P32" s="23">
        <f t="shared" si="13"/>
        <v>-6</v>
      </c>
      <c r="Q32" s="22">
        <f t="shared" si="14"/>
        <v>170</v>
      </c>
      <c r="R32" s="22">
        <f t="shared" si="15"/>
        <v>644.06863475331897</v>
      </c>
      <c r="S32" s="22">
        <f t="shared" si="16"/>
        <v>-4746.3278240486425</v>
      </c>
      <c r="T32" s="22">
        <f t="shared" si="17"/>
        <v>109491.66790806422</v>
      </c>
      <c r="U32" s="22">
        <f t="shared" si="18"/>
        <v>127459</v>
      </c>
      <c r="V32" s="91">
        <f t="shared" si="19"/>
        <v>17967.332091935779</v>
      </c>
      <c r="W32" s="23">
        <f t="shared" si="20"/>
        <v>-2</v>
      </c>
      <c r="X32" s="22">
        <f t="shared" si="21"/>
        <v>168</v>
      </c>
      <c r="Y32" s="22">
        <f t="shared" si="22"/>
        <v>682.94808086404021</v>
      </c>
      <c r="Z32" s="22">
        <f t="shared" si="23"/>
        <v>-2096.5059772161367</v>
      </c>
      <c r="AA32" s="22">
        <f t="shared" si="24"/>
        <v>114735.27758515875</v>
      </c>
      <c r="AB32" s="22">
        <f t="shared" si="25"/>
        <v>131523</v>
      </c>
      <c r="AC32" s="91">
        <f t="shared" si="26"/>
        <v>16787.72241484125</v>
      </c>
      <c r="AD32" s="23">
        <f t="shared" si="27"/>
        <v>2</v>
      </c>
      <c r="AE32" s="22">
        <f t="shared" si="28"/>
        <v>170</v>
      </c>
      <c r="AF32" s="22">
        <f t="shared" si="29"/>
        <v>736.63477139579982</v>
      </c>
      <c r="AG32" s="22">
        <f t="shared" si="30"/>
        <v>3021.1482309168823</v>
      </c>
      <c r="AH32" s="22">
        <f t="shared" si="31"/>
        <v>125227.91113728596</v>
      </c>
      <c r="AI32" s="22">
        <f t="shared" si="32"/>
        <v>141518.74800000002</v>
      </c>
      <c r="AJ32" s="91">
        <f t="shared" si="33"/>
        <v>16290.836862714059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>Educational Enrichment Services</v>
      </c>
      <c r="D33" s="222">
        <f t="shared" si="2"/>
        <v>0</v>
      </c>
      <c r="E33" s="223">
        <f t="shared" si="2"/>
        <v>0</v>
      </c>
      <c r="F33" s="80">
        <f t="shared" si="3"/>
        <v>54</v>
      </c>
      <c r="G33" s="155">
        <f t="shared" si="4"/>
        <v>571.03703703703707</v>
      </c>
      <c r="H33" s="155">
        <f t="shared" si="5"/>
        <v>30836</v>
      </c>
      <c r="I33" s="23">
        <f t="shared" si="6"/>
        <v>3</v>
      </c>
      <c r="J33" s="22">
        <f t="shared" si="7"/>
        <v>57</v>
      </c>
      <c r="K33" s="22">
        <f t="shared" si="8"/>
        <v>630.87212856715098</v>
      </c>
      <c r="L33" s="22">
        <f t="shared" si="9"/>
        <v>3088.8467647058824</v>
      </c>
      <c r="M33" s="22">
        <f t="shared" si="10"/>
        <v>35959.711328327605</v>
      </c>
      <c r="N33" s="22">
        <f t="shared" si="11"/>
        <v>40174</v>
      </c>
      <c r="O33" s="91">
        <f t="shared" si="12"/>
        <v>4214.2886716723951</v>
      </c>
      <c r="P33" s="23">
        <f t="shared" si="13"/>
        <v>0</v>
      </c>
      <c r="Q33" s="22">
        <f t="shared" si="14"/>
        <v>57</v>
      </c>
      <c r="R33" s="22">
        <f t="shared" si="15"/>
        <v>673.43761851518957</v>
      </c>
      <c r="S33" s="22">
        <f t="shared" si="16"/>
        <v>0</v>
      </c>
      <c r="T33" s="22">
        <f t="shared" si="17"/>
        <v>38385.944255365808</v>
      </c>
      <c r="U33" s="22">
        <f t="shared" si="18"/>
        <v>44211</v>
      </c>
      <c r="V33" s="91">
        <f t="shared" si="19"/>
        <v>5825.0557446341918</v>
      </c>
      <c r="W33" s="23">
        <f t="shared" si="20"/>
        <v>0</v>
      </c>
      <c r="X33" s="22">
        <f t="shared" si="21"/>
        <v>57</v>
      </c>
      <c r="Y33" s="22">
        <f t="shared" si="22"/>
        <v>730.82724932185795</v>
      </c>
      <c r="Z33" s="22">
        <f t="shared" si="23"/>
        <v>718.9785573713209</v>
      </c>
      <c r="AA33" s="22">
        <f t="shared" si="24"/>
        <v>41657.153211345903</v>
      </c>
      <c r="AB33" s="22">
        <f t="shared" si="25"/>
        <v>46714</v>
      </c>
      <c r="AC33" s="91">
        <f t="shared" si="26"/>
        <v>5056.8467886540966</v>
      </c>
      <c r="AD33" s="23">
        <f t="shared" si="27"/>
        <v>1</v>
      </c>
      <c r="AE33" s="22">
        <f t="shared" si="28"/>
        <v>58</v>
      </c>
      <c r="AF33" s="22">
        <f t="shared" si="29"/>
        <v>781.15243853019831</v>
      </c>
      <c r="AG33" s="22">
        <f t="shared" si="30"/>
        <v>972.24782368958597</v>
      </c>
      <c r="AH33" s="22">
        <f t="shared" si="31"/>
        <v>45306.841434751499</v>
      </c>
      <c r="AI33" s="22">
        <f t="shared" si="32"/>
        <v>50264.264000000003</v>
      </c>
      <c r="AJ33" s="91">
        <f t="shared" si="33"/>
        <v>4957.4225652485038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756</v>
      </c>
      <c r="G45" s="92">
        <f>IFERROR(H45/F45,0)</f>
        <v>581.31084656084658</v>
      </c>
      <c r="H45" s="92">
        <f>SUM(H29:H38)</f>
        <v>439471</v>
      </c>
      <c r="I45" s="25">
        <f>SUM(I29:I38)</f>
        <v>14</v>
      </c>
      <c r="J45" s="92">
        <f>SUM(J29:J38)</f>
        <v>770</v>
      </c>
      <c r="K45" s="92">
        <f>IFERROR(M45/J45,0)</f>
        <v>577.70770067914987</v>
      </c>
      <c r="L45" s="92">
        <f t="shared" ref="L45:Q45" si="34">SUM(L29:L38)</f>
        <v>12820.086293953245</v>
      </c>
      <c r="M45" s="92">
        <f t="shared" si="34"/>
        <v>444834.92952294537</v>
      </c>
      <c r="N45" s="92">
        <f>INDEX('ENE17'!$C$2:$C$48,MATCH(Results!$D$3,'ENE17'!$A$2:$A$48,0))</f>
        <v>471235</v>
      </c>
      <c r="O45" s="129">
        <f>N45-M45</f>
        <v>26400.070477054629</v>
      </c>
      <c r="P45" s="25">
        <f t="shared" si="34"/>
        <v>-39</v>
      </c>
      <c r="Q45" s="24">
        <f t="shared" si="34"/>
        <v>731</v>
      </c>
      <c r="R45" s="92">
        <f>IFERROR(T45/Q45,0)</f>
        <v>618.09869496929889</v>
      </c>
      <c r="S45" s="24">
        <f>SUM(S29:S38)</f>
        <v>-23146.995945701208</v>
      </c>
      <c r="T45" s="24">
        <f>SUM(T29:T38)</f>
        <v>451830.14602255746</v>
      </c>
      <c r="U45" s="207">
        <f>INDEX('ENE17'!$D$2:$D$48,MATCH(Results!$D$3,'ENE17'!$A$2:$A$48,0))</f>
        <v>476694</v>
      </c>
      <c r="V45" s="24">
        <f>U45-T45</f>
        <v>24863.853977442544</v>
      </c>
      <c r="W45" s="25">
        <f t="shared" ref="W45:X45" si="35">SUM(W29:W38)</f>
        <v>-9</v>
      </c>
      <c r="X45" s="24">
        <f t="shared" si="35"/>
        <v>722</v>
      </c>
      <c r="Y45" s="92">
        <f>IFERROR(AA45/X45,0)</f>
        <v>655.48355691017514</v>
      </c>
      <c r="Z45" s="24">
        <f t="shared" ref="Z45:AA45" si="36">SUM(Z29:Z38)</f>
        <v>-8680.4390471383431</v>
      </c>
      <c r="AA45" s="24">
        <f t="shared" si="36"/>
        <v>473259.12808914646</v>
      </c>
      <c r="AB45" s="207">
        <f>INDEX('ENE17'!$E$2:$E$48,MATCH(Results!$D$3,'ENE17'!$A$2:$A$48,0))</f>
        <v>500283</v>
      </c>
      <c r="AC45" s="24">
        <f>AB45-AA45</f>
        <v>27023.871910853544</v>
      </c>
      <c r="AD45" s="25">
        <f t="shared" ref="AD45:AE45" si="37">SUM(AD29:AD38)</f>
        <v>3</v>
      </c>
      <c r="AE45" s="24">
        <f t="shared" si="37"/>
        <v>725</v>
      </c>
      <c r="AF45" s="92">
        <f>IFERROR(AH45/AE45,0)</f>
        <v>705.35314121713895</v>
      </c>
      <c r="AG45" s="24">
        <f t="shared" ref="AG45:AH45" si="38">SUM(AG29:AG38)</f>
        <v>7514.0043327445255</v>
      </c>
      <c r="AH45" s="24">
        <f t="shared" si="38"/>
        <v>511381.02738242573</v>
      </c>
      <c r="AI45" s="207">
        <f>INDEX('ENE17'!$F$2:$F$48,MATCH(Results!$D$3,'ENE17'!$A$2:$A$48,0))</f>
        <v>538421</v>
      </c>
      <c r="AJ45" s="24">
        <f>AI45-AH45</f>
        <v>27039.972617574269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197</v>
      </c>
      <c r="G51" s="193">
        <f>IFERROR(H51/F51,"")</f>
        <v>216.71065989847716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42692</v>
      </c>
      <c r="I51" s="97">
        <f>SUMIFS($N$64:$N$509,$B$64:$B$509,$B51)-SUMIFS($O$64:$O$509,$B$64:$B$509,$B51)</f>
        <v>0</v>
      </c>
      <c r="J51" s="80">
        <f>SUMIFS($P$64:$P$509,$B$64:$B$509,$B51)</f>
        <v>197</v>
      </c>
      <c r="K51" s="80">
        <f>IFERROR(M51/J51,0)</f>
        <v>232.7099061297572</v>
      </c>
      <c r="L51" s="80">
        <f>SUMIFS($R$64:$R$509,$B$64:$B$509,$B51)+SUMIFS($Q$64:$Q$509,$B$64:$B$509,$B51)</f>
        <v>0</v>
      </c>
      <c r="M51" s="98">
        <f>SUMIFS($S$64:$S$509,$B$64:$B$509,$B51)</f>
        <v>45843.851507562169</v>
      </c>
      <c r="N51" s="80">
        <f>SUMIFS($V$64:$V$509,$B$64:$B$509,$B51)-SUMIFS($W$64:$W$509,$B$64:$B$509,$B51)</f>
        <v>-2</v>
      </c>
      <c r="O51" s="80">
        <f>SUMIFS($X$64:$X$509,$B$64:$B$509,$B51)</f>
        <v>195</v>
      </c>
      <c r="P51" s="80">
        <f>IFERROR(R51/O51,0)</f>
        <v>248.80857707492754</v>
      </c>
      <c r="Q51" s="80">
        <f>SUMIFS($Z$64:$Z$509,$B$64:$B$509,$B51)+SUMIFS($Y$64:$Y$509,$B$64:$B$509,$B51)</f>
        <v>-536.76689512402424</v>
      </c>
      <c r="R51" s="80">
        <f>SUMIFS($AA$64:$AA$509,$B$64:$B$509,$B51)</f>
        <v>48517.672529610871</v>
      </c>
      <c r="S51" s="97">
        <f>SUMIFS($AD$64:$AD$509,$B$64:$B$509,$B51)-SUMIFS($AE$64:$AE$509,$B$64:$B$509,$B51)</f>
        <v>0</v>
      </c>
      <c r="T51" s="80">
        <f>SUMIFS($AF$64:$AF$509,$B$64:$B$509,$B51)</f>
        <v>195</v>
      </c>
      <c r="U51" s="80">
        <f>IFERROR(W51/T51,0)</f>
        <v>265.98460923388751</v>
      </c>
      <c r="V51" s="80">
        <f>SUMIFS($AH$64:$AH$509,$B$64:$B$509,$B51)+SUMIFS($AG$64:$AG$509,$B$64:$B$509,$B51)</f>
        <v>0</v>
      </c>
      <c r="W51" s="98">
        <f>SUMIFS($AI$64:$AI$509,$B$64:$B$509,$B51)</f>
        <v>51866.99880060806</v>
      </c>
      <c r="X51" s="80">
        <f>SUMIFS($AL$64:$AL$509,$B$64:$B$509,$B51)-SUMIFS($AM$64:$AM$509,$B$64:$B$509,$B51)</f>
        <v>0</v>
      </c>
      <c r="Y51" s="80">
        <f>SUMIFS($AN$64:$AN$509,$B$64:$B$509,$B51)</f>
        <v>195</v>
      </c>
      <c r="Z51" s="80">
        <f>IFERROR(AB51/Y51,0)</f>
        <v>283.81438724977585</v>
      </c>
      <c r="AA51" s="80">
        <f>SUMIFS($AP$64:$AP$509,$B$64:$B$509,$B51)+SUMIFS($AO$64:$AO$509,$B$64:$B$509,$B51)</f>
        <v>0</v>
      </c>
      <c r="AB51" s="98">
        <f>SUMIFS($AQ$64:$AQ$509,$B$64:$B$509,$B51)</f>
        <v>55343.805513706291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265</v>
      </c>
      <c r="G52" s="192">
        <f t="shared" ref="G52:G55" si="40">IFERROR(H52/F52,"")</f>
        <v>416.81509433962265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110456</v>
      </c>
      <c r="I52" s="97">
        <f>SUMIFS($N$64:$N$509,$B$64:$B$509,$B52)-SUMIFS($O$64:$O$509,$B$64:$B$509,$B52)</f>
        <v>2</v>
      </c>
      <c r="J52" s="80">
        <f>SUMIFS($P$64:$P$509,$B$64:$B$509,$B52)</f>
        <v>267</v>
      </c>
      <c r="K52" s="80">
        <f t="shared" ref="K52:K56" si="41">IFERROR(M52/J52,0)</f>
        <v>447.51343366905746</v>
      </c>
      <c r="L52" s="80">
        <f>SUMIFS($R$64:$R$509,$B$64:$B$509,$B52)+SUMIFS($Q$64:$Q$509,$B$64:$B$509,$B52)</f>
        <v>875.37606820840176</v>
      </c>
      <c r="M52" s="98">
        <f>SUMIFS($S$64:$S$509,$B$64:$B$509,$B52)</f>
        <v>119486.08678963834</v>
      </c>
      <c r="N52" s="80">
        <f>SUMIFS($V$64:$V$509,$B$64:$B$509,$B52)-SUMIFS($W$64:$W$509,$B$64:$B$509,$B52)</f>
        <v>-23</v>
      </c>
      <c r="O52" s="80">
        <f>SUMIFS($X$64:$X$509,$B$64:$B$509,$B52)</f>
        <v>244</v>
      </c>
      <c r="P52" s="80">
        <f t="shared" ref="P52:P55" si="42">IFERROR(R52/O52,0)</f>
        <v>481.24260955942646</v>
      </c>
      <c r="Q52" s="80">
        <f>SUMIFS($Z$64:$Z$509,$B$64:$B$509,$B52)+SUMIFS($Y$64:$Y$509,$B$64:$B$509,$B52)</f>
        <v>-10430.87341590528</v>
      </c>
      <c r="R52" s="80">
        <f>SUMIFS($AA$64:$AA$509,$B$64:$B$509,$B52)</f>
        <v>117423.19673250006</v>
      </c>
      <c r="S52" s="97">
        <f>SUMIFS($AD$64:$AD$509,$B$64:$B$509,$B52)-SUMIFS($AE$64:$AE$509,$B$64:$B$509,$B52)</f>
        <v>-2</v>
      </c>
      <c r="T52" s="80">
        <f>SUMIFS($AF$64:$AF$509,$B$64:$B$509,$B52)</f>
        <v>242</v>
      </c>
      <c r="U52" s="80">
        <f t="shared" ref="U52:U55" si="43">IFERROR(W52/T52,0)</f>
        <v>514.93477092723208</v>
      </c>
      <c r="V52" s="80">
        <f>SUMIFS($AH$64:$AH$509,$B$64:$B$509,$B52)+SUMIFS($AG$64:$AG$509,$B$64:$B$509,$B52)</f>
        <v>-915.07170487827784</v>
      </c>
      <c r="W52" s="98">
        <f>SUMIFS($AI$64:$AI$509,$B$64:$B$509,$B52)</f>
        <v>124614.21456439017</v>
      </c>
      <c r="X52" s="80">
        <f>SUMIFS($AL$64:$AL$509,$B$64:$B$509,$B52)-SUMIFS($AM$64:$AM$509,$B$64:$B$509,$B52)</f>
        <v>-3</v>
      </c>
      <c r="Y52" s="80">
        <f>SUMIFS($AN$64:$AN$509,$B$64:$B$509,$B52)</f>
        <v>239</v>
      </c>
      <c r="Z52" s="80">
        <f t="shared" ref="Z52:Z55" si="44">IFERROR(AB52/Y52,0)</f>
        <v>549.85469603557738</v>
      </c>
      <c r="AA52" s="80">
        <f>SUMIFS($AP$64:$AP$509,$B$64:$B$509,$B52)+SUMIFS($AO$64:$AO$509,$B$64:$B$509,$B52)</f>
        <v>-1552.2217106781368</v>
      </c>
      <c r="AB52" s="98">
        <f>SUMIFS($AQ$64:$AQ$509,$B$64:$B$509,$B52)</f>
        <v>131415.272352503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216</v>
      </c>
      <c r="G53" s="192">
        <f t="shared" si="40"/>
        <v>757.71759259259261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163667</v>
      </c>
      <c r="I53" s="97">
        <f>SUMIFS($N$64:$N$509,$B$64:$B$509,$B53)-SUMIFS($O$64:$O$509,$B$64:$B$509,$B53)</f>
        <v>4</v>
      </c>
      <c r="J53" s="80">
        <f>SUMIFS($P$64:$P$509,$B$64:$B$509,$B53)</f>
        <v>220</v>
      </c>
      <c r="K53" s="80">
        <f t="shared" si="41"/>
        <v>815.15531628585336</v>
      </c>
      <c r="L53" s="80">
        <f>SUMIFS($R$64:$R$509,$B$64:$B$509,$B53)+SUMIFS($Q$64:$Q$509,$B$64:$B$509,$B53)</f>
        <v>3228.4775828877009</v>
      </c>
      <c r="M53" s="98">
        <f>SUMIFS($S$64:$S$509,$B$64:$B$509,$B53)</f>
        <v>179334.16958288773</v>
      </c>
      <c r="N53" s="80">
        <f>SUMIFS($V$64:$V$509,$B$64:$B$509,$B53)-SUMIFS($W$64:$W$509,$B$64:$B$509,$B53)</f>
        <v>-15</v>
      </c>
      <c r="O53" s="80">
        <f>SUMIFS($X$64:$X$509,$B$64:$B$509,$B53)</f>
        <v>205</v>
      </c>
      <c r="P53" s="80">
        <f t="shared" si="42"/>
        <v>871.4819400465575</v>
      </c>
      <c r="Q53" s="80">
        <f>SUMIFS($Z$64:$Z$509,$B$64:$B$509,$B53)+SUMIFS($Y$64:$Y$509,$B$64:$B$509,$B53)</f>
        <v>-13233.763744145586</v>
      </c>
      <c r="R53" s="80">
        <f>SUMIFS($AA$64:$AA$509,$B$64:$B$509,$B53)</f>
        <v>178653.79770954428</v>
      </c>
      <c r="S53" s="97">
        <f>SUMIFS($AD$64:$AD$509,$B$64:$B$509,$B53)-SUMIFS($AE$64:$AE$509,$B$64:$B$509,$B53)</f>
        <v>-5</v>
      </c>
      <c r="T53" s="80">
        <f>SUMIFS($AF$64:$AF$509,$B$64:$B$509,$B53)</f>
        <v>200</v>
      </c>
      <c r="U53" s="80">
        <f t="shared" si="43"/>
        <v>930.73380468450978</v>
      </c>
      <c r="V53" s="80">
        <f>SUMIFS($AH$64:$AH$509,$B$64:$B$509,$B53)+SUMIFS($AG$64:$AG$509,$B$64:$B$509,$B53)</f>
        <v>-4834.1488146008987</v>
      </c>
      <c r="W53" s="98">
        <f>SUMIFS($AI$64:$AI$509,$B$64:$B$509,$B53)</f>
        <v>186146.76093690196</v>
      </c>
      <c r="X53" s="80">
        <f>SUMIFS($AL$64:$AL$509,$B$64:$B$509,$B53)-SUMIFS($AM$64:$AM$509,$B$64:$B$509,$B53)</f>
        <v>1</v>
      </c>
      <c r="Y53" s="80">
        <f>SUMIFS($AN$64:$AN$509,$B$64:$B$509,$B53)</f>
        <v>201</v>
      </c>
      <c r="Z53" s="80">
        <f t="shared" si="44"/>
        <v>994.08898088863236</v>
      </c>
      <c r="AA53" s="80">
        <f>SUMIFS($AP$64:$AP$509,$B$64:$B$509,$B53)+SUMIFS($AO$64:$AO$509,$B$64:$B$509,$B53)</f>
        <v>1193.2912389407529</v>
      </c>
      <c r="AB53" s="98">
        <f>SUMIFS($AQ$64:$AQ$509,$B$64:$B$509,$B53)</f>
        <v>199811.8851586151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76</v>
      </c>
      <c r="G54" s="192">
        <f t="shared" si="40"/>
        <v>1109.5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84322</v>
      </c>
      <c r="I54" s="97">
        <f>SUMIFS($N$64:$N$509,$B$64:$B$509,$B54)-SUMIFS($O$64:$O$509,$B$64:$B$509,$B54)</f>
        <v>8</v>
      </c>
      <c r="J54" s="80">
        <f>SUMIFS($P$64:$P$509,$B$64:$B$509,$B54)</f>
        <v>84</v>
      </c>
      <c r="K54" s="80">
        <f t="shared" si="41"/>
        <v>1140.724507653061</v>
      </c>
      <c r="L54" s="80">
        <f>SUMIFS($R$64:$R$509,$B$64:$B$509,$B54)+SUMIFS($Q$64:$Q$509,$B$64:$B$509,$B54)</f>
        <v>8716.2326428571414</v>
      </c>
      <c r="M54" s="98">
        <f>SUMIFS($S$64:$S$509,$B$64:$B$509,$B54)</f>
        <v>95820.858642857129</v>
      </c>
      <c r="N54" s="80">
        <f>SUMIFS($V$64:$V$509,$B$64:$B$509,$B54)-SUMIFS($W$64:$W$509,$B$64:$B$509,$B54)</f>
        <v>1</v>
      </c>
      <c r="O54" s="80">
        <f>SUMIFS($X$64:$X$509,$B$64:$B$509,$B54)</f>
        <v>85</v>
      </c>
      <c r="P54" s="80">
        <f t="shared" si="42"/>
        <v>1207.3472737753207</v>
      </c>
      <c r="Q54" s="80">
        <f>SUMIFS($Z$64:$Z$509,$B$64:$B$509,$B54)+SUMIFS($Y$64:$Y$509,$B$64:$B$509,$B54)</f>
        <v>1054.4081094736841</v>
      </c>
      <c r="R54" s="80">
        <f>SUMIFS($AA$64:$AA$509,$B$64:$B$509,$B54)</f>
        <v>102624.51827090225</v>
      </c>
      <c r="S54" s="97">
        <f>SUMIFS($AD$64:$AD$509,$B$64:$B$509,$B54)-SUMIFS($AE$64:$AE$509,$B$64:$B$509,$B54)</f>
        <v>-2</v>
      </c>
      <c r="T54" s="80">
        <f>SUMIFS($AF$64:$AF$509,$B$64:$B$509,$B54)</f>
        <v>83</v>
      </c>
      <c r="U54" s="80">
        <f t="shared" si="43"/>
        <v>1274.0740520629679</v>
      </c>
      <c r="V54" s="80">
        <f>SUMIFS($AH$64:$AH$509,$B$64:$B$509,$B54)+SUMIFS($AG$64:$AG$509,$B$64:$B$509,$B54)</f>
        <v>-2931.2185276591663</v>
      </c>
      <c r="W54" s="98">
        <f>SUMIFS($AI$64:$AI$509,$B$64:$B$509,$B54)</f>
        <v>105748.14632122633</v>
      </c>
      <c r="X54" s="80">
        <f>SUMIFS($AL$64:$AL$509,$B$64:$B$509,$B54)-SUMIFS($AM$64:$AM$509,$B$64:$B$509,$B54)</f>
        <v>5</v>
      </c>
      <c r="Y54" s="80">
        <f>SUMIFS($AN$64:$AN$509,$B$64:$B$509,$B54)</f>
        <v>88</v>
      </c>
      <c r="Z54" s="80">
        <f t="shared" si="44"/>
        <v>1359.6446075683873</v>
      </c>
      <c r="AA54" s="80">
        <f>SUMIFS($AP$64:$AP$509,$B$64:$B$509,$B54)+SUMIFS($AO$64:$AO$509,$B$64:$B$509,$B54)</f>
        <v>7872.9348044819089</v>
      </c>
      <c r="AB54" s="98">
        <f>SUMIFS($AQ$64:$AQ$509,$B$64:$B$509,$B54)</f>
        <v>119648.72546601809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2</v>
      </c>
      <c r="G55" s="192">
        <f t="shared" si="40"/>
        <v>19167</v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38334</v>
      </c>
      <c r="I55" s="101">
        <f>SUMIFS($N$64:$N$509,$B$64:$B$509,$B55)-SUMIFS($O$64:$O$509,$B$64:$B$509,$B55)</f>
        <v>0</v>
      </c>
      <c r="J55" s="102">
        <f>SUMIFS($P$64:$P$509,$B$64:$B$509,$B55)</f>
        <v>2</v>
      </c>
      <c r="K55" s="102">
        <f t="shared" si="41"/>
        <v>2174.9814999999999</v>
      </c>
      <c r="L55" s="102">
        <f>SUMIFS($R$64:$R$509,$B$64:$B$509,$B55)+SUMIFS($Q$64:$Q$509,$B$64:$B$509,$B55)</f>
        <v>0</v>
      </c>
      <c r="M55" s="103">
        <f>SUMIFS($S$64:$S$509,$B$64:$B$509,$B55)</f>
        <v>4349.9629999999997</v>
      </c>
      <c r="N55" s="80">
        <f>SUMIFS($V$64:$V$509,$B$64:$B$509,$B55)-SUMIFS($W$64:$W$509,$B$64:$B$509,$B55)</f>
        <v>0</v>
      </c>
      <c r="O55" s="80">
        <f>SUMIFS($X$64:$X$509,$B$64:$B$509,$B55)</f>
        <v>2</v>
      </c>
      <c r="P55" s="80">
        <f t="shared" si="42"/>
        <v>2305.4803899999997</v>
      </c>
      <c r="Q55" s="80">
        <f>SUMIFS($Z$64:$Z$509,$B$64:$B$509,$B55)+SUMIFS($Y$64:$Y$509,$B$64:$B$509,$B55)</f>
        <v>0</v>
      </c>
      <c r="R55" s="80">
        <f>SUMIFS($AA$64:$AA$509,$B$64:$B$509,$B55)</f>
        <v>4610.9607799999994</v>
      </c>
      <c r="S55" s="101">
        <f>SUMIFS($AD$64:$AD$509,$B$64:$B$509,$B55)-SUMIFS($AE$64:$AE$509,$B$64:$B$509,$B55)</f>
        <v>0</v>
      </c>
      <c r="T55" s="102">
        <f>SUMIFS($AF$64:$AF$509,$B$64:$B$509,$B55)</f>
        <v>2</v>
      </c>
      <c r="U55" s="102">
        <f t="shared" si="43"/>
        <v>2441.5037330099999</v>
      </c>
      <c r="V55" s="102">
        <f>SUMIFS($AH$64:$AH$509,$B$64:$B$509,$B55)+SUMIFS($AG$64:$AG$509,$B$64:$B$509,$B55)</f>
        <v>0</v>
      </c>
      <c r="W55" s="103">
        <f>SUMIFS($AI$64:$AI$509,$B$64:$B$509,$B55)</f>
        <v>4883.0074660199998</v>
      </c>
      <c r="X55" s="80">
        <f>SUMIFS($AL$64:$AL$509,$B$64:$B$509,$B55)-SUMIFS($AM$64:$AM$509,$B$64:$B$509,$B55)</f>
        <v>0</v>
      </c>
      <c r="Y55" s="80">
        <f>SUMIFS($AN$64:$AN$509,$B$64:$B$509,$B55)</f>
        <v>2</v>
      </c>
      <c r="Z55" s="80">
        <f t="shared" si="44"/>
        <v>2580.6694457915701</v>
      </c>
      <c r="AA55" s="80">
        <f>SUMIFS($AP$64:$AP$509,$B$64:$B$509,$B55)+SUMIFS($AO$64:$AO$509,$B$64:$B$509,$B55)</f>
        <v>0</v>
      </c>
      <c r="AB55" s="98">
        <f>SUMIFS($AQ$64:$AQ$509,$B$64:$B$509,$B55)</f>
        <v>5161.3388915831401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756</v>
      </c>
      <c r="G56" s="92">
        <f t="shared" ref="G56" si="45">IFERROR(H56/F56,0)</f>
        <v>581.31084656084658</v>
      </c>
      <c r="H56" s="92">
        <f>SUM(H51:H55)</f>
        <v>439471</v>
      </c>
      <c r="I56" s="92">
        <f>SUM(I51:I55)</f>
        <v>14</v>
      </c>
      <c r="J56" s="92">
        <f>SUM(J51:J55)</f>
        <v>770</v>
      </c>
      <c r="K56" s="92">
        <f t="shared" si="41"/>
        <v>577.70770067914987</v>
      </c>
      <c r="L56" s="92">
        <f>SUM(L51:L55)</f>
        <v>12820.086293953245</v>
      </c>
      <c r="M56" s="92">
        <f>SUM(M51:M55)</f>
        <v>444834.92952294537</v>
      </c>
      <c r="N56" s="92">
        <f t="shared" ref="N56:O56" si="46">SUM(N51:N55)</f>
        <v>-39</v>
      </c>
      <c r="O56" s="92">
        <f t="shared" si="46"/>
        <v>731</v>
      </c>
      <c r="P56" s="92">
        <f>IFERROR(R56/O56,0)</f>
        <v>618.09869496929889</v>
      </c>
      <c r="Q56" s="92">
        <f t="shared" ref="Q56" si="47">SUM(Q51:Q55)</f>
        <v>-23146.995945701208</v>
      </c>
      <c r="R56" s="92">
        <f t="shared" ref="R56:T56" si="48">SUM(R51:R55)</f>
        <v>451830.14602255746</v>
      </c>
      <c r="S56" s="92">
        <f t="shared" si="48"/>
        <v>-9</v>
      </c>
      <c r="T56" s="92">
        <f t="shared" si="48"/>
        <v>722</v>
      </c>
      <c r="U56" s="92">
        <f>IFERROR(W56/T56,0)</f>
        <v>655.48355691017525</v>
      </c>
      <c r="V56" s="92">
        <f t="shared" ref="V56" si="49">SUM(V51:V55)</f>
        <v>-8680.4390471383431</v>
      </c>
      <c r="W56" s="92">
        <f t="shared" ref="W56:Y56" si="50">SUM(W51:W55)</f>
        <v>473259.12808914651</v>
      </c>
      <c r="X56" s="92">
        <f t="shared" si="50"/>
        <v>3</v>
      </c>
      <c r="Y56" s="92">
        <f t="shared" si="50"/>
        <v>725</v>
      </c>
      <c r="Z56" s="92">
        <f>IFERROR(AB56/Y56,0)</f>
        <v>705.35314121713873</v>
      </c>
      <c r="AA56" s="92">
        <f t="shared" ref="AA56" si="51">SUM(AA51:AA55)</f>
        <v>7514.0043327445255</v>
      </c>
      <c r="AB56" s="104">
        <f t="shared" ref="AB56" si="52">SUM(AB51:AB55)</f>
        <v>511381.02738242561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0</v>
      </c>
      <c r="G64" s="35">
        <f>SUMIFS(WORKING!$AC$3:$AC$6802,WORKING!$A$3:$A$6802,Results!$D$3,WORKING!$B$3:$B$6802,Results!A64,WORKING!$C$3:$C$6802,Results!C64)/1000</f>
        <v>0</v>
      </c>
      <c r="H64" s="35">
        <f>IFERROR(G64/F64,0)</f>
        <v>0</v>
      </c>
      <c r="I64" s="156">
        <v>0</v>
      </c>
      <c r="J64" s="211" t="s">
        <v>754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0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0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0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0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0</v>
      </c>
      <c r="H65" s="35">
        <f t="shared" ref="H65:H80" si="60">IFERROR(G65/F65,0)</f>
        <v>0</v>
      </c>
      <c r="I65" s="187">
        <v>0</v>
      </c>
      <c r="J65" s="212" t="s">
        <v>754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0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0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0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0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0</v>
      </c>
      <c r="G66" s="35">
        <f>SUMIFS(WORKING!$AC$3:$AC$6802,WORKING!$A$3:$A$6802,Results!$D$3,WORKING!$B$3:$B$6802,Results!A66,WORKING!$C$3:$C$6802,Results!C66)/1000</f>
        <v>0</v>
      </c>
      <c r="H66" s="35">
        <f t="shared" si="60"/>
        <v>0</v>
      </c>
      <c r="I66" s="187">
        <v>0</v>
      </c>
      <c r="J66" s="212" t="s">
        <v>754</v>
      </c>
      <c r="K66" s="217" t="str">
        <f t="shared" si="61"/>
        <v/>
      </c>
      <c r="L66" s="34">
        <f t="shared" si="54"/>
        <v>0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0</v>
      </c>
      <c r="N66" s="57">
        <v>0</v>
      </c>
      <c r="O66" s="57">
        <v>0</v>
      </c>
      <c r="P66" s="61">
        <f t="shared" si="55"/>
        <v>0</v>
      </c>
      <c r="Q66" s="40">
        <f t="shared" si="62"/>
        <v>0</v>
      </c>
      <c r="R66" s="40">
        <f t="shared" si="63"/>
        <v>0</v>
      </c>
      <c r="S66" s="44">
        <f t="shared" si="64"/>
        <v>0</v>
      </c>
      <c r="T66" s="35">
        <f t="shared" si="65"/>
        <v>0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0</v>
      </c>
      <c r="V66" s="57">
        <v>0</v>
      </c>
      <c r="W66" s="57">
        <v>0</v>
      </c>
      <c r="X66" s="61">
        <f t="shared" si="56"/>
        <v>0</v>
      </c>
      <c r="Y66" s="40">
        <f t="shared" si="66"/>
        <v>0</v>
      </c>
      <c r="Z66" s="40">
        <f t="shared" si="67"/>
        <v>0</v>
      </c>
      <c r="AA66" s="44">
        <f t="shared" si="68"/>
        <v>0</v>
      </c>
      <c r="AB66" s="35">
        <f t="shared" si="69"/>
        <v>0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0</v>
      </c>
      <c r="AD66" s="57">
        <v>0</v>
      </c>
      <c r="AE66" s="57">
        <v>0</v>
      </c>
      <c r="AF66" s="61">
        <f t="shared" si="57"/>
        <v>0</v>
      </c>
      <c r="AG66" s="40">
        <f t="shared" si="70"/>
        <v>0</v>
      </c>
      <c r="AH66" s="40">
        <f t="shared" si="71"/>
        <v>0</v>
      </c>
      <c r="AI66" s="44">
        <f t="shared" si="72"/>
        <v>0</v>
      </c>
      <c r="AJ66" s="35">
        <f t="shared" si="58"/>
        <v>0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0</v>
      </c>
      <c r="AL66" s="57">
        <v>0</v>
      </c>
      <c r="AM66" s="57">
        <v>0</v>
      </c>
      <c r="AN66" s="61">
        <f t="shared" si="59"/>
        <v>0</v>
      </c>
      <c r="AO66" s="40">
        <f t="shared" si="73"/>
        <v>0</v>
      </c>
      <c r="AP66" s="40">
        <f t="shared" si="74"/>
        <v>0</v>
      </c>
      <c r="AQ66" s="44">
        <f t="shared" si="75"/>
        <v>0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0</v>
      </c>
      <c r="G67" s="35">
        <f>SUMIFS(WORKING!$AC$3:$AC$6802,WORKING!$A$3:$A$6802,Results!$D$3,WORKING!$B$3:$B$6802,Results!A67,WORKING!$C$3:$C$6802,Results!C67)/1000</f>
        <v>0</v>
      </c>
      <c r="H67" s="35">
        <f t="shared" si="60"/>
        <v>0</v>
      </c>
      <c r="I67" s="187">
        <v>20</v>
      </c>
      <c r="J67" s="212">
        <v>3098</v>
      </c>
      <c r="K67" s="217">
        <f t="shared" si="61"/>
        <v>154.9</v>
      </c>
      <c r="L67" s="34">
        <f t="shared" si="54"/>
        <v>20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166.33590833227257</v>
      </c>
      <c r="N67" s="57">
        <v>0</v>
      </c>
      <c r="O67" s="57">
        <v>0</v>
      </c>
      <c r="P67" s="61">
        <f t="shared" si="55"/>
        <v>20</v>
      </c>
      <c r="Q67" s="40">
        <f t="shared" si="62"/>
        <v>0</v>
      </c>
      <c r="R67" s="40">
        <f t="shared" si="63"/>
        <v>0</v>
      </c>
      <c r="S67" s="44">
        <f t="shared" si="64"/>
        <v>3326.7181666454512</v>
      </c>
      <c r="T67" s="35">
        <f t="shared" si="65"/>
        <v>20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177.98493082758915</v>
      </c>
      <c r="V67" s="57">
        <v>0</v>
      </c>
      <c r="W67" s="57">
        <v>0</v>
      </c>
      <c r="X67" s="61">
        <f t="shared" si="56"/>
        <v>20</v>
      </c>
      <c r="Y67" s="40">
        <f t="shared" si="66"/>
        <v>0</v>
      </c>
      <c r="Z67" s="40">
        <f t="shared" si="67"/>
        <v>0</v>
      </c>
      <c r="AA67" s="44">
        <f t="shared" si="68"/>
        <v>3559.6986165517828</v>
      </c>
      <c r="AB67" s="35">
        <f t="shared" si="69"/>
        <v>20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190.27178577304511</v>
      </c>
      <c r="AD67" s="57">
        <v>0</v>
      </c>
      <c r="AE67" s="57">
        <v>0</v>
      </c>
      <c r="AF67" s="61">
        <f t="shared" si="57"/>
        <v>20</v>
      </c>
      <c r="AG67" s="40">
        <f t="shared" si="70"/>
        <v>0</v>
      </c>
      <c r="AH67" s="40">
        <f t="shared" si="71"/>
        <v>0</v>
      </c>
      <c r="AI67" s="44">
        <f t="shared" si="72"/>
        <v>3805.4357154609024</v>
      </c>
      <c r="AJ67" s="35">
        <f t="shared" si="58"/>
        <v>20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203.02629706898611</v>
      </c>
      <c r="AL67" s="57">
        <v>0</v>
      </c>
      <c r="AM67" s="57">
        <v>0</v>
      </c>
      <c r="AN67" s="61">
        <f t="shared" si="59"/>
        <v>20</v>
      </c>
      <c r="AO67" s="40">
        <f t="shared" si="73"/>
        <v>0</v>
      </c>
      <c r="AP67" s="40">
        <f t="shared" si="74"/>
        <v>0</v>
      </c>
      <c r="AQ67" s="44">
        <f t="shared" si="75"/>
        <v>4060.5259413797221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0</v>
      </c>
      <c r="G68" s="35">
        <f>SUMIFS(WORKING!$AC$3:$AC$6802,WORKING!$A$3:$A$6802,Results!$D$3,WORKING!$B$3:$B$6802,Results!A68,WORKING!$C$3:$C$6802,Results!C68)/1000</f>
        <v>0</v>
      </c>
      <c r="H68" s="35">
        <f t="shared" si="60"/>
        <v>0</v>
      </c>
      <c r="I68" s="187">
        <v>4</v>
      </c>
      <c r="J68" s="212">
        <v>738</v>
      </c>
      <c r="K68" s="217">
        <f t="shared" si="61"/>
        <v>184.5</v>
      </c>
      <c r="L68" s="34">
        <f t="shared" si="54"/>
        <v>4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198.12120779408835</v>
      </c>
      <c r="N68" s="57">
        <v>0</v>
      </c>
      <c r="O68" s="57">
        <v>0</v>
      </c>
      <c r="P68" s="61">
        <f t="shared" si="55"/>
        <v>4</v>
      </c>
      <c r="Q68" s="40">
        <f t="shared" si="62"/>
        <v>0</v>
      </c>
      <c r="R68" s="40">
        <f t="shared" si="63"/>
        <v>0</v>
      </c>
      <c r="S68" s="44">
        <f t="shared" si="64"/>
        <v>792.4848311763534</v>
      </c>
      <c r="T68" s="35">
        <f t="shared" si="65"/>
        <v>4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211.99625395539184</v>
      </c>
      <c r="V68" s="57">
        <v>0</v>
      </c>
      <c r="W68" s="57">
        <v>0</v>
      </c>
      <c r="X68" s="61">
        <f t="shared" si="56"/>
        <v>4</v>
      </c>
      <c r="Y68" s="40">
        <f t="shared" si="66"/>
        <v>0</v>
      </c>
      <c r="Z68" s="40">
        <f t="shared" si="67"/>
        <v>0</v>
      </c>
      <c r="AA68" s="44">
        <f t="shared" si="68"/>
        <v>847.98501582156734</v>
      </c>
      <c r="AB68" s="35">
        <f t="shared" si="69"/>
        <v>4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226.63101662444686</v>
      </c>
      <c r="AD68" s="57">
        <v>0</v>
      </c>
      <c r="AE68" s="57">
        <v>0</v>
      </c>
      <c r="AF68" s="61">
        <f t="shared" si="57"/>
        <v>4</v>
      </c>
      <c r="AG68" s="40">
        <f t="shared" si="70"/>
        <v>0</v>
      </c>
      <c r="AH68" s="40">
        <f t="shared" si="71"/>
        <v>0</v>
      </c>
      <c r="AI68" s="44">
        <f t="shared" si="72"/>
        <v>906.52406649778743</v>
      </c>
      <c r="AJ68" s="35">
        <f t="shared" si="58"/>
        <v>4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241.82280057603572</v>
      </c>
      <c r="AL68" s="57">
        <v>0</v>
      </c>
      <c r="AM68" s="57">
        <v>0</v>
      </c>
      <c r="AN68" s="61">
        <f t="shared" si="59"/>
        <v>4</v>
      </c>
      <c r="AO68" s="40">
        <f t="shared" si="73"/>
        <v>0</v>
      </c>
      <c r="AP68" s="40">
        <f t="shared" si="74"/>
        <v>0</v>
      </c>
      <c r="AQ68" s="44">
        <f t="shared" si="75"/>
        <v>967.29120230414287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0</v>
      </c>
      <c r="G69" s="35">
        <f>SUMIFS(WORKING!$AC$3:$AC$6802,WORKING!$A$3:$A$6802,Results!$D$3,WORKING!$B$3:$B$6802,Results!A69,WORKING!$C$3:$C$6802,Results!C69)/1000</f>
        <v>0</v>
      </c>
      <c r="H69" s="35">
        <f t="shared" si="60"/>
        <v>0</v>
      </c>
      <c r="I69" s="187">
        <v>95</v>
      </c>
      <c r="J69" s="212">
        <v>21104</v>
      </c>
      <c r="K69" s="217">
        <f t="shared" si="61"/>
        <v>222.14736842105262</v>
      </c>
      <c r="L69" s="34">
        <f t="shared" si="54"/>
        <v>95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238.54799425396894</v>
      </c>
      <c r="N69" s="57">
        <v>0</v>
      </c>
      <c r="O69" s="57">
        <v>0</v>
      </c>
      <c r="P69" s="61">
        <f t="shared" si="55"/>
        <v>95</v>
      </c>
      <c r="Q69" s="40">
        <f t="shared" si="62"/>
        <v>0</v>
      </c>
      <c r="R69" s="40">
        <f t="shared" si="63"/>
        <v>0</v>
      </c>
      <c r="S69" s="44">
        <f t="shared" si="64"/>
        <v>22662.059454127048</v>
      </c>
      <c r="T69" s="35">
        <f t="shared" si="65"/>
        <v>95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255.25425437025186</v>
      </c>
      <c r="V69" s="57">
        <v>0</v>
      </c>
      <c r="W69" s="57">
        <v>1</v>
      </c>
      <c r="X69" s="61">
        <f t="shared" si="56"/>
        <v>94</v>
      </c>
      <c r="Y69" s="40">
        <f t="shared" si="66"/>
        <v>0</v>
      </c>
      <c r="Z69" s="40">
        <f t="shared" si="67"/>
        <v>-255.25425437025186</v>
      </c>
      <c r="AA69" s="44">
        <f t="shared" si="68"/>
        <v>23993.899910803673</v>
      </c>
      <c r="AB69" s="35">
        <f t="shared" si="69"/>
        <v>94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272.87525173825856</v>
      </c>
      <c r="AD69" s="57">
        <v>1</v>
      </c>
      <c r="AE69" s="57">
        <v>1</v>
      </c>
      <c r="AF69" s="61">
        <f t="shared" si="57"/>
        <v>94</v>
      </c>
      <c r="AG69" s="40">
        <f t="shared" si="70"/>
        <v>272.87525173825856</v>
      </c>
      <c r="AH69" s="40">
        <f t="shared" si="71"/>
        <v>-272.87525173825856</v>
      </c>
      <c r="AI69" s="44">
        <f t="shared" si="72"/>
        <v>25650.273663396303</v>
      </c>
      <c r="AJ69" s="35">
        <f t="shared" si="58"/>
        <v>94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291.16693101450051</v>
      </c>
      <c r="AL69" s="57">
        <v>0</v>
      </c>
      <c r="AM69" s="57">
        <v>0</v>
      </c>
      <c r="AN69" s="61">
        <f t="shared" si="59"/>
        <v>94</v>
      </c>
      <c r="AO69" s="40">
        <f t="shared" si="73"/>
        <v>0</v>
      </c>
      <c r="AP69" s="40">
        <f t="shared" si="74"/>
        <v>0</v>
      </c>
      <c r="AQ69" s="44">
        <f t="shared" si="75"/>
        <v>27369.691515363047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0</v>
      </c>
      <c r="G70" s="35">
        <f>SUMIFS(WORKING!$AC$3:$AC$6802,WORKING!$A$3:$A$6802,Results!$D$3,WORKING!$B$3:$B$6802,Results!A70,WORKING!$C$3:$C$6802,Results!C70)/1000</f>
        <v>0</v>
      </c>
      <c r="H70" s="35">
        <f t="shared" si="60"/>
        <v>0</v>
      </c>
      <c r="I70" s="187">
        <v>32</v>
      </c>
      <c r="J70" s="212">
        <v>9068</v>
      </c>
      <c r="K70" s="217">
        <f t="shared" si="61"/>
        <v>283.375</v>
      </c>
      <c r="L70" s="34">
        <f t="shared" si="54"/>
        <v>32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304.29592010108286</v>
      </c>
      <c r="N70" s="57">
        <v>0</v>
      </c>
      <c r="O70" s="57">
        <v>0</v>
      </c>
      <c r="P70" s="61">
        <f t="shared" si="55"/>
        <v>32</v>
      </c>
      <c r="Q70" s="40">
        <f t="shared" si="62"/>
        <v>0</v>
      </c>
      <c r="R70" s="40">
        <f t="shared" si="63"/>
        <v>0</v>
      </c>
      <c r="S70" s="44">
        <f t="shared" si="64"/>
        <v>9737.4694432346514</v>
      </c>
      <c r="T70" s="35">
        <f t="shared" si="65"/>
        <v>32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325.60671254530712</v>
      </c>
      <c r="V70" s="57">
        <v>0</v>
      </c>
      <c r="W70" s="57">
        <v>0</v>
      </c>
      <c r="X70" s="61">
        <f t="shared" si="56"/>
        <v>32</v>
      </c>
      <c r="Y70" s="40">
        <f t="shared" si="66"/>
        <v>0</v>
      </c>
      <c r="Z70" s="40">
        <f t="shared" si="67"/>
        <v>0</v>
      </c>
      <c r="AA70" s="44">
        <f t="shared" si="68"/>
        <v>10419.414801449828</v>
      </c>
      <c r="AB70" s="35">
        <f t="shared" si="69"/>
        <v>32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348.08435954445872</v>
      </c>
      <c r="AD70" s="57">
        <v>0</v>
      </c>
      <c r="AE70" s="57">
        <v>0</v>
      </c>
      <c r="AF70" s="61">
        <f t="shared" si="57"/>
        <v>32</v>
      </c>
      <c r="AG70" s="40">
        <f t="shared" si="70"/>
        <v>0</v>
      </c>
      <c r="AH70" s="40">
        <f t="shared" si="71"/>
        <v>0</v>
      </c>
      <c r="AI70" s="44">
        <f t="shared" si="72"/>
        <v>11138.699505422679</v>
      </c>
      <c r="AJ70" s="35">
        <f t="shared" si="58"/>
        <v>32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371.41753990912804</v>
      </c>
      <c r="AL70" s="57">
        <v>0</v>
      </c>
      <c r="AM70" s="57">
        <v>0</v>
      </c>
      <c r="AN70" s="61">
        <f t="shared" si="59"/>
        <v>32</v>
      </c>
      <c r="AO70" s="40">
        <f t="shared" si="73"/>
        <v>0</v>
      </c>
      <c r="AP70" s="40">
        <f t="shared" si="74"/>
        <v>0</v>
      </c>
      <c r="AQ70" s="44">
        <f t="shared" si="75"/>
        <v>11885.361277092097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0</v>
      </c>
      <c r="G71" s="35">
        <f>SUMIFS(WORKING!$AC$3:$AC$6802,WORKING!$A$3:$A$6802,Results!$D$3,WORKING!$B$3:$B$6802,Results!A71,WORKING!$C$3:$C$6802,Results!C71)/1000</f>
        <v>0</v>
      </c>
      <c r="H71" s="35">
        <f>IFERROR(G71/F71,0)</f>
        <v>0</v>
      </c>
      <c r="I71" s="187">
        <v>26</v>
      </c>
      <c r="J71" s="212">
        <v>8849</v>
      </c>
      <c r="K71" s="217">
        <f t="shared" si="61"/>
        <v>340.34615384615387</v>
      </c>
      <c r="L71" s="34">
        <f t="shared" si="54"/>
        <v>26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365.4731223201768</v>
      </c>
      <c r="N71" s="57">
        <v>0</v>
      </c>
      <c r="O71" s="57">
        <v>0</v>
      </c>
      <c r="P71" s="61">
        <f t="shared" si="55"/>
        <v>26</v>
      </c>
      <c r="Q71" s="40">
        <f t="shared" si="62"/>
        <v>0</v>
      </c>
      <c r="R71" s="40">
        <f t="shared" si="63"/>
        <v>0</v>
      </c>
      <c r="S71" s="44">
        <f t="shared" si="64"/>
        <v>9502.3011803245972</v>
      </c>
      <c r="T71" s="35">
        <f t="shared" si="65"/>
        <v>26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391.06834505967538</v>
      </c>
      <c r="V71" s="57">
        <v>0</v>
      </c>
      <c r="W71" s="57">
        <v>0</v>
      </c>
      <c r="X71" s="61">
        <f t="shared" si="56"/>
        <v>26</v>
      </c>
      <c r="Y71" s="40">
        <f t="shared" si="66"/>
        <v>0</v>
      </c>
      <c r="Z71" s="40">
        <f t="shared" si="67"/>
        <v>0</v>
      </c>
      <c r="AA71" s="44">
        <f t="shared" si="68"/>
        <v>10167.776971551561</v>
      </c>
      <c r="AB71" s="35">
        <f t="shared" si="69"/>
        <v>26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418.06501273915592</v>
      </c>
      <c r="AD71" s="57">
        <v>0</v>
      </c>
      <c r="AE71" s="57">
        <v>0</v>
      </c>
      <c r="AF71" s="61">
        <f t="shared" si="57"/>
        <v>26</v>
      </c>
      <c r="AG71" s="40">
        <f t="shared" si="70"/>
        <v>0</v>
      </c>
      <c r="AH71" s="40">
        <f t="shared" si="71"/>
        <v>0</v>
      </c>
      <c r="AI71" s="44">
        <f t="shared" si="72"/>
        <v>10869.690331218055</v>
      </c>
      <c r="AJ71" s="35">
        <f t="shared" si="58"/>
        <v>26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446.08921457105288</v>
      </c>
      <c r="AL71" s="57">
        <v>0</v>
      </c>
      <c r="AM71" s="57">
        <v>0</v>
      </c>
      <c r="AN71" s="61">
        <f t="shared" si="59"/>
        <v>26</v>
      </c>
      <c r="AO71" s="40">
        <f t="shared" si="73"/>
        <v>0</v>
      </c>
      <c r="AP71" s="40">
        <f t="shared" si="74"/>
        <v>0</v>
      </c>
      <c r="AQ71" s="44">
        <f t="shared" si="75"/>
        <v>11598.319578847375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0</v>
      </c>
      <c r="G72" s="35">
        <f>SUMIFS(WORKING!$AC$3:$AC$6802,WORKING!$A$3:$A$6802,Results!$D$3,WORKING!$B$3:$B$6802,Results!A72,WORKING!$C$3:$C$6802,Results!C72)/1000</f>
        <v>0</v>
      </c>
      <c r="H72" s="35">
        <f t="shared" si="60"/>
        <v>0</v>
      </c>
      <c r="I72" s="187">
        <v>0</v>
      </c>
      <c r="J72" s="212">
        <v>0</v>
      </c>
      <c r="K72" s="217" t="str">
        <f>IFERROR(IF(J72="",G72,J72)/IF(I72="",F72,I72),"")</f>
        <v/>
      </c>
      <c r="L72" s="34">
        <f t="shared" si="54"/>
        <v>0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0</v>
      </c>
      <c r="N72" s="57">
        <v>0</v>
      </c>
      <c r="O72" s="57">
        <v>0</v>
      </c>
      <c r="P72" s="61">
        <f t="shared" si="55"/>
        <v>0</v>
      </c>
      <c r="Q72" s="40">
        <f t="shared" si="62"/>
        <v>0</v>
      </c>
      <c r="R72" s="40">
        <f t="shared" si="63"/>
        <v>0</v>
      </c>
      <c r="S72" s="44">
        <f t="shared" si="64"/>
        <v>0</v>
      </c>
      <c r="T72" s="35">
        <f t="shared" si="65"/>
        <v>0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0</v>
      </c>
      <c r="V72" s="57">
        <v>0</v>
      </c>
      <c r="W72" s="57">
        <v>0</v>
      </c>
      <c r="X72" s="61">
        <f t="shared" si="56"/>
        <v>0</v>
      </c>
      <c r="Y72" s="40">
        <f t="shared" si="66"/>
        <v>0</v>
      </c>
      <c r="Z72" s="40">
        <f t="shared" si="67"/>
        <v>0</v>
      </c>
      <c r="AA72" s="44">
        <f t="shared" si="68"/>
        <v>0</v>
      </c>
      <c r="AB72" s="35">
        <f t="shared" si="69"/>
        <v>0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0</v>
      </c>
      <c r="AD72" s="57">
        <v>0</v>
      </c>
      <c r="AE72" s="57">
        <v>0</v>
      </c>
      <c r="AF72" s="61">
        <f t="shared" si="57"/>
        <v>0</v>
      </c>
      <c r="AG72" s="40">
        <f t="shared" si="70"/>
        <v>0</v>
      </c>
      <c r="AH72" s="40">
        <f t="shared" si="71"/>
        <v>0</v>
      </c>
      <c r="AI72" s="44">
        <f t="shared" si="72"/>
        <v>0</v>
      </c>
      <c r="AJ72" s="35">
        <f t="shared" si="58"/>
        <v>0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0</v>
      </c>
      <c r="AL72" s="57">
        <v>0</v>
      </c>
      <c r="AM72" s="57">
        <v>0</v>
      </c>
      <c r="AN72" s="61">
        <f t="shared" si="59"/>
        <v>0</v>
      </c>
      <c r="AO72" s="40">
        <f t="shared" si="73"/>
        <v>0</v>
      </c>
      <c r="AP72" s="40">
        <f t="shared" si="74"/>
        <v>0</v>
      </c>
      <c r="AQ72" s="44">
        <f t="shared" si="75"/>
        <v>0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0</v>
      </c>
      <c r="G73" s="35">
        <f>SUMIFS(WORKING!$AC$3:$AC$6802,WORKING!$A$3:$A$6802,Results!$D$3,WORKING!$B$3:$B$6802,Results!A73,WORKING!$C$3:$C$6802,Results!C73)/1000</f>
        <v>0</v>
      </c>
      <c r="H73" s="35">
        <f t="shared" si="60"/>
        <v>0</v>
      </c>
      <c r="I73" s="187">
        <v>39</v>
      </c>
      <c r="J73" s="212">
        <v>23805</v>
      </c>
      <c r="K73" s="217">
        <f t="shared" si="61"/>
        <v>610.38461538461536</v>
      </c>
      <c r="L73" s="34">
        <f t="shared" si="54"/>
        <v>39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655.4478982055831</v>
      </c>
      <c r="N73" s="57">
        <v>0</v>
      </c>
      <c r="O73" s="57">
        <v>0</v>
      </c>
      <c r="P73" s="61">
        <f t="shared" si="55"/>
        <v>39</v>
      </c>
      <c r="Q73" s="40">
        <f t="shared" si="62"/>
        <v>0</v>
      </c>
      <c r="R73" s="40">
        <f t="shared" si="63"/>
        <v>0</v>
      </c>
      <c r="S73" s="44">
        <f t="shared" si="64"/>
        <v>25562.468030017742</v>
      </c>
      <c r="T73" s="35">
        <f t="shared" si="65"/>
        <v>39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701.35095898938266</v>
      </c>
      <c r="V73" s="57">
        <v>0</v>
      </c>
      <c r="W73" s="57">
        <v>0</v>
      </c>
      <c r="X73" s="61">
        <f t="shared" si="56"/>
        <v>39</v>
      </c>
      <c r="Y73" s="40">
        <f t="shared" si="66"/>
        <v>0</v>
      </c>
      <c r="Z73" s="40">
        <f t="shared" si="67"/>
        <v>0</v>
      </c>
      <c r="AA73" s="44">
        <f t="shared" si="68"/>
        <v>27352.687400585924</v>
      </c>
      <c r="AB73" s="35">
        <f t="shared" si="69"/>
        <v>39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749.76740334166607</v>
      </c>
      <c r="AD73" s="57">
        <v>0</v>
      </c>
      <c r="AE73" s="57">
        <v>0</v>
      </c>
      <c r="AF73" s="61">
        <f t="shared" si="57"/>
        <v>39</v>
      </c>
      <c r="AG73" s="40">
        <f t="shared" si="70"/>
        <v>0</v>
      </c>
      <c r="AH73" s="40">
        <f t="shared" si="71"/>
        <v>0</v>
      </c>
      <c r="AI73" s="44">
        <f t="shared" si="72"/>
        <v>29240.928730324977</v>
      </c>
      <c r="AJ73" s="35">
        <f t="shared" si="58"/>
        <v>39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800.02665106143161</v>
      </c>
      <c r="AL73" s="57">
        <v>0</v>
      </c>
      <c r="AM73" s="57">
        <v>0</v>
      </c>
      <c r="AN73" s="61">
        <f t="shared" si="59"/>
        <v>39</v>
      </c>
      <c r="AO73" s="40">
        <f t="shared" si="73"/>
        <v>0</v>
      </c>
      <c r="AP73" s="40">
        <f t="shared" si="74"/>
        <v>0</v>
      </c>
      <c r="AQ73" s="44">
        <f t="shared" si="75"/>
        <v>31201.039391395832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0</v>
      </c>
      <c r="G74" s="35">
        <f>SUMIFS(WORKING!$AC$3:$AC$6802,WORKING!$A$3:$A$6802,Results!$D$3,WORKING!$B$3:$B$6802,Results!A74,WORKING!$C$3:$C$6802,Results!C74)/1000</f>
        <v>0</v>
      </c>
      <c r="H74" s="35">
        <f t="shared" si="60"/>
        <v>0</v>
      </c>
      <c r="I74" s="187">
        <v>0</v>
      </c>
      <c r="J74" s="212">
        <v>0</v>
      </c>
      <c r="K74" s="217" t="str">
        <f t="shared" si="61"/>
        <v/>
      </c>
      <c r="L74" s="34">
        <f t="shared" si="54"/>
        <v>0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0</v>
      </c>
      <c r="N74" s="57">
        <v>0</v>
      </c>
      <c r="O74" s="57">
        <v>0</v>
      </c>
      <c r="P74" s="61">
        <f t="shared" si="55"/>
        <v>0</v>
      </c>
      <c r="Q74" s="40">
        <f t="shared" si="62"/>
        <v>0</v>
      </c>
      <c r="R74" s="40">
        <f t="shared" si="63"/>
        <v>0</v>
      </c>
      <c r="S74" s="44">
        <f t="shared" si="64"/>
        <v>0</v>
      </c>
      <c r="T74" s="35">
        <f t="shared" si="65"/>
        <v>0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0</v>
      </c>
      <c r="V74" s="57">
        <v>0</v>
      </c>
      <c r="W74" s="57">
        <v>0</v>
      </c>
      <c r="X74" s="61">
        <f t="shared" si="56"/>
        <v>0</v>
      </c>
      <c r="Y74" s="40">
        <f t="shared" si="66"/>
        <v>0</v>
      </c>
      <c r="Z74" s="40">
        <f t="shared" si="67"/>
        <v>0</v>
      </c>
      <c r="AA74" s="44">
        <f t="shared" si="68"/>
        <v>0</v>
      </c>
      <c r="AB74" s="35">
        <f t="shared" si="69"/>
        <v>0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0</v>
      </c>
      <c r="AD74" s="57">
        <v>0</v>
      </c>
      <c r="AE74" s="57">
        <v>0</v>
      </c>
      <c r="AF74" s="61">
        <f t="shared" si="57"/>
        <v>0</v>
      </c>
      <c r="AG74" s="40">
        <f t="shared" si="70"/>
        <v>0</v>
      </c>
      <c r="AH74" s="40">
        <f t="shared" si="71"/>
        <v>0</v>
      </c>
      <c r="AI74" s="44">
        <f t="shared" si="72"/>
        <v>0</v>
      </c>
      <c r="AJ74" s="35">
        <f t="shared" si="58"/>
        <v>0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0</v>
      </c>
      <c r="AL74" s="57">
        <v>0</v>
      </c>
      <c r="AM74" s="57">
        <v>0</v>
      </c>
      <c r="AN74" s="61">
        <f t="shared" si="59"/>
        <v>0</v>
      </c>
      <c r="AO74" s="40">
        <f t="shared" si="73"/>
        <v>0</v>
      </c>
      <c r="AP74" s="40">
        <f t="shared" si="74"/>
        <v>0</v>
      </c>
      <c r="AQ74" s="44">
        <f t="shared" si="75"/>
        <v>0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0</v>
      </c>
      <c r="G75" s="35">
        <f>SUMIFS(WORKING!$AC$3:$AC$6802,WORKING!$A$3:$A$6802,Results!$D$3,WORKING!$B$3:$B$6802,Results!A75,WORKING!$C$3:$C$6802,Results!C75)/1000</f>
        <v>0</v>
      </c>
      <c r="H75" s="35">
        <f t="shared" si="60"/>
        <v>0</v>
      </c>
      <c r="I75" s="187">
        <v>46</v>
      </c>
      <c r="J75" s="212">
        <v>39843</v>
      </c>
      <c r="K75" s="217">
        <f t="shared" si="61"/>
        <v>866.1521739130435</v>
      </c>
      <c r="L75" s="34">
        <f t="shared" si="54"/>
        <v>46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931.97973913043484</v>
      </c>
      <c r="N75" s="57">
        <v>0</v>
      </c>
      <c r="O75" s="57">
        <v>0</v>
      </c>
      <c r="P75" s="61">
        <f t="shared" si="55"/>
        <v>46</v>
      </c>
      <c r="Q75" s="40">
        <f t="shared" si="62"/>
        <v>0</v>
      </c>
      <c r="R75" s="40">
        <f t="shared" si="63"/>
        <v>0</v>
      </c>
      <c r="S75" s="44">
        <f t="shared" si="64"/>
        <v>42871.067999999999</v>
      </c>
      <c r="T75" s="35">
        <f t="shared" si="65"/>
        <v>46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997.21832086956533</v>
      </c>
      <c r="V75" s="57">
        <v>0</v>
      </c>
      <c r="W75" s="57">
        <v>3</v>
      </c>
      <c r="X75" s="61">
        <f t="shared" si="56"/>
        <v>43</v>
      </c>
      <c r="Y75" s="40">
        <f t="shared" si="66"/>
        <v>0</v>
      </c>
      <c r="Z75" s="40">
        <f t="shared" si="67"/>
        <v>-2991.6549626086962</v>
      </c>
      <c r="AA75" s="44">
        <f t="shared" si="68"/>
        <v>42880.387797391311</v>
      </c>
      <c r="AB75" s="35">
        <f t="shared" si="69"/>
        <v>43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1066.0263850095653</v>
      </c>
      <c r="AD75" s="57">
        <v>0</v>
      </c>
      <c r="AE75" s="57">
        <v>1</v>
      </c>
      <c r="AF75" s="61">
        <f t="shared" si="57"/>
        <v>42</v>
      </c>
      <c r="AG75" s="40">
        <f t="shared" si="70"/>
        <v>0</v>
      </c>
      <c r="AH75" s="40">
        <f t="shared" si="71"/>
        <v>-1066.0263850095653</v>
      </c>
      <c r="AI75" s="44">
        <f t="shared" si="72"/>
        <v>44773.108170401742</v>
      </c>
      <c r="AJ75" s="35">
        <f t="shared" si="58"/>
        <v>42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1137.450152805206</v>
      </c>
      <c r="AL75" s="57">
        <v>0</v>
      </c>
      <c r="AM75" s="57">
        <v>0</v>
      </c>
      <c r="AN75" s="61">
        <f t="shared" si="59"/>
        <v>42</v>
      </c>
      <c r="AO75" s="40">
        <f t="shared" si="73"/>
        <v>0</v>
      </c>
      <c r="AP75" s="40">
        <f t="shared" si="74"/>
        <v>0</v>
      </c>
      <c r="AQ75" s="44">
        <f t="shared" si="75"/>
        <v>47772.906417818653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0</v>
      </c>
      <c r="G76" s="35">
        <f>SUMIFS(WORKING!$AC$3:$AC$6802,WORKING!$A$3:$A$6802,Results!$D$3,WORKING!$B$3:$B$6802,Results!A76,WORKING!$C$3:$C$6802,Results!C76)/1000</f>
        <v>0</v>
      </c>
      <c r="H76" s="35">
        <f t="shared" si="60"/>
        <v>0</v>
      </c>
      <c r="I76" s="187">
        <v>19</v>
      </c>
      <c r="J76" s="212">
        <v>18296</v>
      </c>
      <c r="K76" s="217">
        <f t="shared" si="61"/>
        <v>962.9473684210526</v>
      </c>
      <c r="L76" s="34">
        <f t="shared" si="54"/>
        <v>19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994.72463157894731</v>
      </c>
      <c r="N76" s="57">
        <v>0</v>
      </c>
      <c r="O76" s="57">
        <v>0</v>
      </c>
      <c r="P76" s="61">
        <f t="shared" si="55"/>
        <v>19</v>
      </c>
      <c r="Q76" s="40">
        <f t="shared" si="62"/>
        <v>0</v>
      </c>
      <c r="R76" s="40">
        <f t="shared" si="63"/>
        <v>0</v>
      </c>
      <c r="S76" s="44">
        <f t="shared" si="64"/>
        <v>18899.768</v>
      </c>
      <c r="T76" s="35">
        <f t="shared" si="65"/>
        <v>19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1054.4081094736841</v>
      </c>
      <c r="V76" s="57">
        <v>1</v>
      </c>
      <c r="W76" s="57">
        <v>0</v>
      </c>
      <c r="X76" s="61">
        <f t="shared" si="56"/>
        <v>20</v>
      </c>
      <c r="Y76" s="40">
        <f t="shared" si="66"/>
        <v>1054.4081094736841</v>
      </c>
      <c r="Z76" s="40">
        <f t="shared" si="67"/>
        <v>0</v>
      </c>
      <c r="AA76" s="44">
        <f t="shared" si="68"/>
        <v>21088.162189473682</v>
      </c>
      <c r="AB76" s="35">
        <f t="shared" si="69"/>
        <v>20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1116.6181879326314</v>
      </c>
      <c r="AD76" s="57">
        <v>1</v>
      </c>
      <c r="AE76" s="57">
        <v>1</v>
      </c>
      <c r="AF76" s="61">
        <f t="shared" si="57"/>
        <v>20</v>
      </c>
      <c r="AG76" s="40">
        <f t="shared" si="70"/>
        <v>1116.6181879326314</v>
      </c>
      <c r="AH76" s="40">
        <f t="shared" si="71"/>
        <v>-1116.6181879326314</v>
      </c>
      <c r="AI76" s="44">
        <f t="shared" si="72"/>
        <v>22332.363758652627</v>
      </c>
      <c r="AJ76" s="35">
        <f t="shared" si="58"/>
        <v>20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1180.2654246447912</v>
      </c>
      <c r="AL76" s="57">
        <v>2</v>
      </c>
      <c r="AM76" s="57">
        <v>2</v>
      </c>
      <c r="AN76" s="61">
        <f t="shared" si="59"/>
        <v>20</v>
      </c>
      <c r="AO76" s="40">
        <f t="shared" si="73"/>
        <v>2360.5308492895824</v>
      </c>
      <c r="AP76" s="40">
        <f t="shared" si="74"/>
        <v>-2360.5308492895824</v>
      </c>
      <c r="AQ76" s="44">
        <f t="shared" si="75"/>
        <v>23605.308492895823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0</v>
      </c>
      <c r="G77" s="35">
        <f>SUMIFS(WORKING!$AC$3:$AC$6802,WORKING!$A$3:$A$6802,Results!$D$3,WORKING!$B$3:$B$6802,Results!A77,WORKING!$C$3:$C$6802,Results!C77)/1000</f>
        <v>0</v>
      </c>
      <c r="H77" s="35">
        <f t="shared" si="60"/>
        <v>0</v>
      </c>
      <c r="I77" s="187">
        <v>7</v>
      </c>
      <c r="J77" s="212">
        <v>8353</v>
      </c>
      <c r="K77" s="217">
        <f t="shared" si="61"/>
        <v>1193.2857142857142</v>
      </c>
      <c r="L77" s="34">
        <f t="shared" si="54"/>
        <v>7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1232.6641428571427</v>
      </c>
      <c r="N77" s="57">
        <v>1</v>
      </c>
      <c r="O77" s="57">
        <v>0</v>
      </c>
      <c r="P77" s="61">
        <f t="shared" si="55"/>
        <v>8</v>
      </c>
      <c r="Q77" s="40">
        <f t="shared" si="62"/>
        <v>1232.6641428571427</v>
      </c>
      <c r="R77" s="40">
        <f t="shared" si="63"/>
        <v>0</v>
      </c>
      <c r="S77" s="44">
        <f t="shared" si="64"/>
        <v>9861.3131428571414</v>
      </c>
      <c r="T77" s="35">
        <f t="shared" si="65"/>
        <v>8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1306.6239914285713</v>
      </c>
      <c r="V77" s="57">
        <v>0</v>
      </c>
      <c r="W77" s="57">
        <v>0</v>
      </c>
      <c r="X77" s="61">
        <f t="shared" si="56"/>
        <v>8</v>
      </c>
      <c r="Y77" s="40">
        <f t="shared" si="66"/>
        <v>0</v>
      </c>
      <c r="Z77" s="40">
        <f t="shared" si="67"/>
        <v>0</v>
      </c>
      <c r="AA77" s="44">
        <f t="shared" si="68"/>
        <v>10452.991931428571</v>
      </c>
      <c r="AB77" s="35">
        <f t="shared" si="69"/>
        <v>8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1383.714806922857</v>
      </c>
      <c r="AD77" s="57">
        <v>0</v>
      </c>
      <c r="AE77" s="57">
        <v>0</v>
      </c>
      <c r="AF77" s="61">
        <f t="shared" si="57"/>
        <v>8</v>
      </c>
      <c r="AG77" s="40">
        <f t="shared" si="70"/>
        <v>0</v>
      </c>
      <c r="AH77" s="40">
        <f t="shared" si="71"/>
        <v>0</v>
      </c>
      <c r="AI77" s="44">
        <f t="shared" si="72"/>
        <v>11069.718455382856</v>
      </c>
      <c r="AJ77" s="35">
        <f t="shared" si="58"/>
        <v>8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1462.5865509174598</v>
      </c>
      <c r="AL77" s="57">
        <v>0</v>
      </c>
      <c r="AM77" s="57">
        <v>0</v>
      </c>
      <c r="AN77" s="61">
        <f t="shared" si="59"/>
        <v>8</v>
      </c>
      <c r="AO77" s="40">
        <f t="shared" si="73"/>
        <v>0</v>
      </c>
      <c r="AP77" s="40">
        <f t="shared" si="74"/>
        <v>0</v>
      </c>
      <c r="AQ77" s="44">
        <f t="shared" si="75"/>
        <v>11700.692407339679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0</v>
      </c>
      <c r="G78" s="35">
        <f>SUMIFS(WORKING!$AC$3:$AC$6802,WORKING!$A$3:$A$6802,Results!$D$3,WORKING!$B$3:$B$6802,Results!A78,WORKING!$C$3:$C$6802,Results!C78)/1000</f>
        <v>0</v>
      </c>
      <c r="H78" s="35">
        <f t="shared" si="60"/>
        <v>0</v>
      </c>
      <c r="I78" s="187">
        <v>3</v>
      </c>
      <c r="J78" s="212">
        <v>4344</v>
      </c>
      <c r="K78" s="217">
        <f t="shared" si="61"/>
        <v>1448</v>
      </c>
      <c r="L78" s="34">
        <f t="shared" si="54"/>
        <v>3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1495.7839999999999</v>
      </c>
      <c r="N78" s="57">
        <v>1</v>
      </c>
      <c r="O78" s="57">
        <v>0</v>
      </c>
      <c r="P78" s="61">
        <f t="shared" si="55"/>
        <v>4</v>
      </c>
      <c r="Q78" s="40">
        <f t="shared" si="62"/>
        <v>1495.7839999999999</v>
      </c>
      <c r="R78" s="40">
        <f t="shared" si="63"/>
        <v>0</v>
      </c>
      <c r="S78" s="44">
        <f t="shared" si="64"/>
        <v>5983.1359999999995</v>
      </c>
      <c r="T78" s="35">
        <f t="shared" si="65"/>
        <v>4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1585.5310399999998</v>
      </c>
      <c r="V78" s="57">
        <v>0</v>
      </c>
      <c r="W78" s="57">
        <v>0</v>
      </c>
      <c r="X78" s="61">
        <f t="shared" si="56"/>
        <v>4</v>
      </c>
      <c r="Y78" s="40">
        <f t="shared" si="66"/>
        <v>0</v>
      </c>
      <c r="Z78" s="40">
        <f t="shared" si="67"/>
        <v>0</v>
      </c>
      <c r="AA78" s="44">
        <f t="shared" si="68"/>
        <v>6342.1241599999994</v>
      </c>
      <c r="AB78" s="35">
        <f t="shared" si="69"/>
        <v>4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1679.0773713599997</v>
      </c>
      <c r="AD78" s="57">
        <v>0</v>
      </c>
      <c r="AE78" s="57">
        <v>0</v>
      </c>
      <c r="AF78" s="61">
        <f t="shared" si="57"/>
        <v>4</v>
      </c>
      <c r="AG78" s="40">
        <f t="shared" si="70"/>
        <v>0</v>
      </c>
      <c r="AH78" s="40">
        <f t="shared" si="71"/>
        <v>0</v>
      </c>
      <c r="AI78" s="44">
        <f t="shared" si="72"/>
        <v>6716.3094854399988</v>
      </c>
      <c r="AJ78" s="35">
        <f t="shared" si="58"/>
        <v>4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1774.7847815275195</v>
      </c>
      <c r="AL78" s="57">
        <v>2</v>
      </c>
      <c r="AM78" s="57">
        <v>1</v>
      </c>
      <c r="AN78" s="61">
        <f t="shared" si="59"/>
        <v>5</v>
      </c>
      <c r="AO78" s="40">
        <f t="shared" si="73"/>
        <v>3549.569563055039</v>
      </c>
      <c r="AP78" s="40">
        <f t="shared" si="74"/>
        <v>-1774.7847815275195</v>
      </c>
      <c r="AQ78" s="44">
        <f t="shared" si="75"/>
        <v>8873.9239076375979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0</v>
      </c>
      <c r="G79" s="35">
        <f>SUMIFS(WORKING!$AC$3:$AC$6802,WORKING!$A$3:$A$6802,Results!$D$3,WORKING!$B$3:$B$6802,Results!A79,WORKING!$C$3:$C$6802,Results!C79)/1000</f>
        <v>0</v>
      </c>
      <c r="H79" s="35">
        <f t="shared" si="60"/>
        <v>0</v>
      </c>
      <c r="I79" s="187">
        <v>1</v>
      </c>
      <c r="J79" s="212">
        <v>2053</v>
      </c>
      <c r="K79" s="217">
        <f t="shared" si="61"/>
        <v>2053</v>
      </c>
      <c r="L79" s="34">
        <f t="shared" si="54"/>
        <v>1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2120.7489999999998</v>
      </c>
      <c r="N79" s="57">
        <v>0</v>
      </c>
      <c r="O79" s="57">
        <v>0</v>
      </c>
      <c r="P79" s="61">
        <f t="shared" si="55"/>
        <v>1</v>
      </c>
      <c r="Q79" s="40">
        <f t="shared" si="62"/>
        <v>0</v>
      </c>
      <c r="R79" s="40">
        <f t="shared" si="63"/>
        <v>0</v>
      </c>
      <c r="S79" s="44">
        <f t="shared" si="64"/>
        <v>2120.7489999999998</v>
      </c>
      <c r="T79" s="35">
        <f t="shared" si="65"/>
        <v>1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2247.9939399999998</v>
      </c>
      <c r="V79" s="57">
        <v>0</v>
      </c>
      <c r="W79" s="57">
        <v>0</v>
      </c>
      <c r="X79" s="61">
        <f t="shared" si="56"/>
        <v>1</v>
      </c>
      <c r="Y79" s="40">
        <f t="shared" si="66"/>
        <v>0</v>
      </c>
      <c r="Z79" s="40">
        <f t="shared" si="67"/>
        <v>0</v>
      </c>
      <c r="AA79" s="44">
        <f t="shared" si="68"/>
        <v>2247.9939399999998</v>
      </c>
      <c r="AB79" s="35">
        <f t="shared" si="69"/>
        <v>1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2380.6255824599998</v>
      </c>
      <c r="AD79" s="57">
        <v>0</v>
      </c>
      <c r="AE79" s="57">
        <v>0</v>
      </c>
      <c r="AF79" s="61">
        <f t="shared" si="57"/>
        <v>1</v>
      </c>
      <c r="AG79" s="40">
        <f t="shared" si="70"/>
        <v>0</v>
      </c>
      <c r="AH79" s="40">
        <f t="shared" si="71"/>
        <v>0</v>
      </c>
      <c r="AI79" s="44">
        <f t="shared" si="72"/>
        <v>2380.6255824599998</v>
      </c>
      <c r="AJ79" s="35">
        <f t="shared" si="58"/>
        <v>1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2516.3212406602197</v>
      </c>
      <c r="AL79" s="57">
        <v>0</v>
      </c>
      <c r="AM79" s="57">
        <v>0</v>
      </c>
      <c r="AN79" s="61">
        <f t="shared" si="59"/>
        <v>1</v>
      </c>
      <c r="AO79" s="40">
        <f t="shared" si="73"/>
        <v>0</v>
      </c>
      <c r="AP79" s="40">
        <f t="shared" si="74"/>
        <v>0</v>
      </c>
      <c r="AQ79" s="44">
        <f t="shared" si="75"/>
        <v>2516.3212406602197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755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>
        <v>1</v>
      </c>
      <c r="J80" s="212">
        <v>1902</v>
      </c>
      <c r="K80" s="217">
        <f t="shared" si="61"/>
        <v>1902</v>
      </c>
      <c r="L80" s="34">
        <f t="shared" si="54"/>
        <v>1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1964.7659999999998</v>
      </c>
      <c r="N80" s="57">
        <v>0</v>
      </c>
      <c r="O80" s="57">
        <v>0</v>
      </c>
      <c r="P80" s="61">
        <f t="shared" si="55"/>
        <v>1</v>
      </c>
      <c r="Q80" s="40">
        <f t="shared" si="62"/>
        <v>0</v>
      </c>
      <c r="R80" s="40">
        <f t="shared" si="63"/>
        <v>0</v>
      </c>
      <c r="S80" s="44">
        <f t="shared" si="64"/>
        <v>1964.7659999999998</v>
      </c>
      <c r="T80" s="35">
        <f t="shared" si="65"/>
        <v>1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2082.6519600000001</v>
      </c>
      <c r="V80" s="57">
        <v>0</v>
      </c>
      <c r="W80" s="57">
        <v>0</v>
      </c>
      <c r="X80" s="61">
        <f t="shared" si="56"/>
        <v>1</v>
      </c>
      <c r="Y80" s="40">
        <f t="shared" si="66"/>
        <v>0</v>
      </c>
      <c r="Z80" s="40">
        <f t="shared" si="67"/>
        <v>0</v>
      </c>
      <c r="AA80" s="44">
        <f t="shared" si="68"/>
        <v>2082.6519600000001</v>
      </c>
      <c r="AB80" s="35">
        <f t="shared" si="69"/>
        <v>1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2205.52842564</v>
      </c>
      <c r="AD80" s="57">
        <v>0</v>
      </c>
      <c r="AE80" s="57">
        <v>0</v>
      </c>
      <c r="AF80" s="61">
        <f t="shared" si="57"/>
        <v>1</v>
      </c>
      <c r="AG80" s="40">
        <f t="shared" si="70"/>
        <v>0</v>
      </c>
      <c r="AH80" s="40">
        <f t="shared" si="71"/>
        <v>0</v>
      </c>
      <c r="AI80" s="44">
        <f t="shared" si="72"/>
        <v>2205.52842564</v>
      </c>
      <c r="AJ80" s="35">
        <f t="shared" si="58"/>
        <v>1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2331.24354590148</v>
      </c>
      <c r="AL80" s="57">
        <v>0</v>
      </c>
      <c r="AM80" s="57">
        <v>0</v>
      </c>
      <c r="AN80" s="61">
        <f t="shared" si="59"/>
        <v>1</v>
      </c>
      <c r="AO80" s="40">
        <f t="shared" si="73"/>
        <v>0</v>
      </c>
      <c r="AP80" s="40">
        <f t="shared" si="74"/>
        <v>0</v>
      </c>
      <c r="AQ80" s="44">
        <f t="shared" si="75"/>
        <v>2331.24354590148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756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>
        <v>1</v>
      </c>
      <c r="J81" s="212">
        <v>2309</v>
      </c>
      <c r="K81" s="217">
        <f t="shared" ref="K81:K83" si="77">IFERROR(IF(J81="",G81,J81)/IF(I81="",F81,I81),"")</f>
        <v>2309</v>
      </c>
      <c r="L81" s="34">
        <f t="shared" ref="L81:L83" si="78">IF(I81="",F81,I81)</f>
        <v>1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2385.1969999999997</v>
      </c>
      <c r="N81" s="57">
        <v>0</v>
      </c>
      <c r="O81" s="57">
        <v>0</v>
      </c>
      <c r="P81" s="61">
        <f t="shared" ref="P81:P83" si="79">-O81+L81+N81</f>
        <v>1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2385.1969999999997</v>
      </c>
      <c r="T81" s="35">
        <f t="shared" ref="T81:T83" si="83">P81</f>
        <v>1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2528.3088199999997</v>
      </c>
      <c r="V81" s="57">
        <v>0</v>
      </c>
      <c r="W81" s="57">
        <v>0</v>
      </c>
      <c r="X81" s="61">
        <f t="shared" ref="X81:X83" si="84">-W81+T81+V81</f>
        <v>1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2528.3088199999997</v>
      </c>
      <c r="AB81" s="35">
        <f t="shared" ref="AB81:AB83" si="88">X81</f>
        <v>1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2677.4790403799998</v>
      </c>
      <c r="AD81" s="57">
        <v>0</v>
      </c>
      <c r="AE81" s="57">
        <v>0</v>
      </c>
      <c r="AF81" s="61">
        <f t="shared" ref="AF81:AF83" si="89">-AE81+AB81+AD81</f>
        <v>1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2677.4790403799998</v>
      </c>
      <c r="AJ81" s="35">
        <f t="shared" ref="AJ81:AJ83" si="93">AF81</f>
        <v>1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2830.0953456816596</v>
      </c>
      <c r="AL81" s="57">
        <v>0</v>
      </c>
      <c r="AM81" s="57">
        <v>0</v>
      </c>
      <c r="AN81" s="61">
        <f t="shared" ref="AN81:AN83" si="94">-AM81+AJ81+AL81</f>
        <v>1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2830.0953456816596</v>
      </c>
    </row>
    <row r="82" spans="1:43" x14ac:dyDescent="0.25">
      <c r="A82" s="49">
        <v>1</v>
      </c>
      <c r="B82" s="49">
        <f>IF(C82&lt;7,1,IF(C82&lt;11,2,IF(C82&lt;13,3,IF(C82&lt;17,4,5))))</f>
        <v>1</v>
      </c>
      <c r="C82" s="191">
        <v>0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1</v>
      </c>
      <c r="C83" s="191">
        <v>0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0</v>
      </c>
      <c r="G84" s="41">
        <f>SUM(G64:G83)</f>
        <v>0</v>
      </c>
      <c r="H84" s="41">
        <f>IFERROR(G84/F84,0)</f>
        <v>0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294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143762</v>
      </c>
      <c r="K84" s="41">
        <f>IFERROR(J84/I84,"")</f>
        <v>488.98639455782313</v>
      </c>
      <c r="L84" s="41">
        <f>SUM(L64:L83)</f>
        <v>294</v>
      </c>
      <c r="M84" s="41">
        <f>IFERROR(S84/P84,0)</f>
        <v>525.91046705534791</v>
      </c>
      <c r="N84" s="41">
        <f t="shared" ref="N84:T84" si="98">SUM(N64:N83)</f>
        <v>2</v>
      </c>
      <c r="O84" s="41">
        <f t="shared" si="98"/>
        <v>0</v>
      </c>
      <c r="P84" s="41">
        <f t="shared" si="98"/>
        <v>296</v>
      </c>
      <c r="Q84" s="41">
        <f t="shared" si="98"/>
        <v>2728.4481428571426</v>
      </c>
      <c r="R84" s="41">
        <f t="shared" si="98"/>
        <v>0</v>
      </c>
      <c r="S84" s="45">
        <f t="shared" si="98"/>
        <v>155669.498248383</v>
      </c>
      <c r="T84" s="41">
        <f t="shared" si="98"/>
        <v>296</v>
      </c>
      <c r="U84" s="41">
        <f>IFERROR(AA84/X84,0)</f>
        <v>559.60438059746718</v>
      </c>
      <c r="V84" s="41">
        <f t="shared" ref="V84:AB84" si="99">SUM(V64:V83)</f>
        <v>1</v>
      </c>
      <c r="W84" s="41">
        <f t="shared" si="99"/>
        <v>4</v>
      </c>
      <c r="X84" s="41">
        <f t="shared" si="99"/>
        <v>293</v>
      </c>
      <c r="Y84" s="41">
        <f t="shared" si="99"/>
        <v>1054.4081094736841</v>
      </c>
      <c r="Z84" s="41">
        <f t="shared" si="99"/>
        <v>-3246.9092169789483</v>
      </c>
      <c r="AA84" s="45">
        <f t="shared" si="99"/>
        <v>163964.08351505789</v>
      </c>
      <c r="AB84" s="41">
        <f t="shared" si="99"/>
        <v>293</v>
      </c>
      <c r="AC84" s="41">
        <f>IFERROR(AI84/AF84,0)</f>
        <v>595.09138674889687</v>
      </c>
      <c r="AD84" s="41">
        <f t="shared" ref="AD84:AJ84" si="100">SUM(AD64:AD83)</f>
        <v>2</v>
      </c>
      <c r="AE84" s="41">
        <f t="shared" si="100"/>
        <v>3</v>
      </c>
      <c r="AF84" s="41">
        <f t="shared" si="100"/>
        <v>292</v>
      </c>
      <c r="AG84" s="41">
        <f t="shared" si="100"/>
        <v>1389.49343967089</v>
      </c>
      <c r="AH84" s="41">
        <f t="shared" si="100"/>
        <v>-2455.5198246804553</v>
      </c>
      <c r="AI84" s="45">
        <f t="shared" si="100"/>
        <v>173766.68493067787</v>
      </c>
      <c r="AJ84" s="41">
        <f t="shared" si="100"/>
        <v>292</v>
      </c>
      <c r="AK84" s="41">
        <f>IFERROR(AQ84/AN84,0)</f>
        <v>637.24477905910339</v>
      </c>
      <c r="AL84" s="41">
        <f t="shared" ref="AL84:AQ84" si="101">SUM(AL64:AL83)</f>
        <v>4</v>
      </c>
      <c r="AM84" s="41">
        <f t="shared" si="101"/>
        <v>3</v>
      </c>
      <c r="AN84" s="41">
        <f t="shared" si="101"/>
        <v>293</v>
      </c>
      <c r="AO84" s="41">
        <f t="shared" si="101"/>
        <v>5910.1004123446219</v>
      </c>
      <c r="AP84" s="41">
        <f t="shared" si="101"/>
        <v>-4135.3156308171019</v>
      </c>
      <c r="AQ84" s="45">
        <f t="shared" si="101"/>
        <v>186712.72026431729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135296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145212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153087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164721.61200000002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-20373.498248382995</v>
      </c>
      <c r="T86" s="39"/>
      <c r="U86" s="39"/>
      <c r="V86" s="53"/>
      <c r="W86" s="53"/>
      <c r="X86" s="110"/>
      <c r="Y86" s="39"/>
      <c r="Z86" s="39"/>
      <c r="AA86" s="54">
        <f>AA85-AA84</f>
        <v>-18752.083515057893</v>
      </c>
      <c r="AB86" s="39"/>
      <c r="AC86" s="53"/>
      <c r="AD86" s="53"/>
      <c r="AE86" s="110"/>
      <c r="AF86" s="39"/>
      <c r="AG86" s="39"/>
      <c r="AH86" s="39"/>
      <c r="AI86" s="54">
        <f>AI85-AI84</f>
        <v>-20679.684930677875</v>
      </c>
      <c r="AJ86" s="53"/>
      <c r="AK86" s="53"/>
      <c r="AL86" s="110"/>
      <c r="AM86" s="110"/>
      <c r="AN86" s="110"/>
      <c r="AO86" s="110"/>
      <c r="AP86" s="111"/>
      <c r="AQ86" s="54">
        <f>AQ85-AQ84</f>
        <v>-21991.10826431727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Curriculum Policy, Support and Monitoring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0</v>
      </c>
      <c r="H92" s="35">
        <f>IFERROR(G92/F92,0)</f>
        <v>0</v>
      </c>
      <c r="I92" s="156">
        <v>0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>
        <v>0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>
        <v>0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>
        <v>0</v>
      </c>
      <c r="J95" s="212" t="s">
        <v>754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0</v>
      </c>
      <c r="G96" s="35">
        <f>SUMIFS(WORKING!$AC$3:$AC$6802,WORKING!$A$3:$A$6802,Results!$D$3,WORKING!$B$3:$B$6802,Results!A96,WORKING!$C$3:$C$6802,Results!C96)/1000</f>
        <v>0</v>
      </c>
      <c r="H96" s="35">
        <f t="shared" si="108"/>
        <v>0</v>
      </c>
      <c r="I96" s="187">
        <v>0</v>
      </c>
      <c r="J96" s="212" t="s">
        <v>754</v>
      </c>
      <c r="K96" s="217" t="str">
        <f t="shared" si="109"/>
        <v/>
      </c>
      <c r="L96" s="34">
        <f t="shared" si="102"/>
        <v>0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0</v>
      </c>
      <c r="N96" s="57">
        <v>0</v>
      </c>
      <c r="O96" s="57">
        <v>0</v>
      </c>
      <c r="P96" s="61">
        <f t="shared" si="103"/>
        <v>0</v>
      </c>
      <c r="Q96" s="40">
        <f t="shared" si="110"/>
        <v>0</v>
      </c>
      <c r="R96" s="40">
        <f t="shared" si="111"/>
        <v>0</v>
      </c>
      <c r="S96" s="44">
        <f t="shared" si="112"/>
        <v>0</v>
      </c>
      <c r="T96" s="35">
        <f t="shared" si="113"/>
        <v>0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0</v>
      </c>
      <c r="V96" s="57">
        <v>0</v>
      </c>
      <c r="W96" s="57">
        <v>0</v>
      </c>
      <c r="X96" s="61">
        <f t="shared" si="104"/>
        <v>0</v>
      </c>
      <c r="Y96" s="40">
        <f t="shared" si="114"/>
        <v>0</v>
      </c>
      <c r="Z96" s="40">
        <f t="shared" si="115"/>
        <v>0</v>
      </c>
      <c r="AA96" s="44">
        <f t="shared" si="116"/>
        <v>0</v>
      </c>
      <c r="AB96" s="35">
        <f t="shared" si="117"/>
        <v>0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0</v>
      </c>
      <c r="AD96" s="57">
        <v>0</v>
      </c>
      <c r="AE96" s="57">
        <v>0</v>
      </c>
      <c r="AF96" s="61">
        <f t="shared" si="105"/>
        <v>0</v>
      </c>
      <c r="AG96" s="40">
        <f t="shared" si="118"/>
        <v>0</v>
      </c>
      <c r="AH96" s="40">
        <f t="shared" si="119"/>
        <v>0</v>
      </c>
      <c r="AI96" s="44">
        <f t="shared" si="120"/>
        <v>0</v>
      </c>
      <c r="AJ96" s="35">
        <f t="shared" si="106"/>
        <v>0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0</v>
      </c>
      <c r="AL96" s="57">
        <v>0</v>
      </c>
      <c r="AM96" s="57">
        <v>0</v>
      </c>
      <c r="AN96" s="61">
        <f t="shared" si="107"/>
        <v>0</v>
      </c>
      <c r="AO96" s="40">
        <f t="shared" si="121"/>
        <v>0</v>
      </c>
      <c r="AP96" s="40">
        <f t="shared" si="122"/>
        <v>0</v>
      </c>
      <c r="AQ96" s="44">
        <f t="shared" si="123"/>
        <v>0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0</v>
      </c>
      <c r="G97" s="35">
        <f>SUMIFS(WORKING!$AC$3:$AC$6802,WORKING!$A$3:$A$6802,Results!$D$3,WORKING!$B$3:$B$6802,Results!A97,WORKING!$C$3:$C$6802,Results!C97)/1000</f>
        <v>0</v>
      </c>
      <c r="H97" s="35">
        <f t="shared" si="108"/>
        <v>0</v>
      </c>
      <c r="I97" s="187">
        <v>19</v>
      </c>
      <c r="J97" s="212">
        <v>4655</v>
      </c>
      <c r="K97" s="217">
        <f t="shared" si="109"/>
        <v>245</v>
      </c>
      <c r="L97" s="34">
        <f t="shared" si="102"/>
        <v>19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263.087782707597</v>
      </c>
      <c r="N97" s="57">
        <v>0</v>
      </c>
      <c r="O97" s="57">
        <v>0</v>
      </c>
      <c r="P97" s="61">
        <f t="shared" si="103"/>
        <v>19</v>
      </c>
      <c r="Q97" s="40">
        <f t="shared" si="110"/>
        <v>0</v>
      </c>
      <c r="R97" s="40">
        <f t="shared" si="111"/>
        <v>0</v>
      </c>
      <c r="S97" s="44">
        <f t="shared" si="112"/>
        <v>4998.6678714443433</v>
      </c>
      <c r="T97" s="35">
        <f t="shared" si="113"/>
        <v>19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281.51264075377236</v>
      </c>
      <c r="V97" s="57">
        <v>0</v>
      </c>
      <c r="W97" s="57">
        <v>1</v>
      </c>
      <c r="X97" s="61">
        <f t="shared" si="104"/>
        <v>18</v>
      </c>
      <c r="Y97" s="40">
        <f t="shared" si="114"/>
        <v>0</v>
      </c>
      <c r="Z97" s="40">
        <f t="shared" si="115"/>
        <v>-281.51264075377236</v>
      </c>
      <c r="AA97" s="44">
        <f t="shared" si="116"/>
        <v>5067.2275335679024</v>
      </c>
      <c r="AB97" s="35">
        <f t="shared" si="117"/>
        <v>18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300.94633643896736</v>
      </c>
      <c r="AD97" s="57">
        <v>0</v>
      </c>
      <c r="AE97" s="57">
        <v>0</v>
      </c>
      <c r="AF97" s="61">
        <f t="shared" si="105"/>
        <v>18</v>
      </c>
      <c r="AG97" s="40">
        <f t="shared" si="118"/>
        <v>0</v>
      </c>
      <c r="AH97" s="40">
        <f t="shared" si="119"/>
        <v>0</v>
      </c>
      <c r="AI97" s="44">
        <f t="shared" si="120"/>
        <v>5417.034055901413</v>
      </c>
      <c r="AJ97" s="35">
        <f t="shared" si="106"/>
        <v>18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321.11970808199862</v>
      </c>
      <c r="AL97" s="57">
        <v>0</v>
      </c>
      <c r="AM97" s="57">
        <v>0</v>
      </c>
      <c r="AN97" s="61">
        <f t="shared" si="107"/>
        <v>18</v>
      </c>
      <c r="AO97" s="40">
        <f t="shared" si="121"/>
        <v>0</v>
      </c>
      <c r="AP97" s="40">
        <f t="shared" si="122"/>
        <v>0</v>
      </c>
      <c r="AQ97" s="44">
        <f t="shared" si="123"/>
        <v>5780.1547454759748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0</v>
      </c>
      <c r="G98" s="35">
        <f>SUMIFS(WORKING!$AC$3:$AC$6802,WORKING!$A$3:$A$6802,Results!$D$3,WORKING!$B$3:$B$6802,Results!A98,WORKING!$C$3:$C$6802,Results!C98)/1000</f>
        <v>0</v>
      </c>
      <c r="H98" s="35">
        <f t="shared" si="108"/>
        <v>0</v>
      </c>
      <c r="I98" s="187">
        <v>1</v>
      </c>
      <c r="J98" s="212">
        <v>319</v>
      </c>
      <c r="K98" s="217">
        <f t="shared" si="109"/>
        <v>319</v>
      </c>
      <c r="L98" s="34">
        <f t="shared" si="102"/>
        <v>1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342.55103136213654</v>
      </c>
      <c r="N98" s="57">
        <v>0</v>
      </c>
      <c r="O98" s="57">
        <v>0</v>
      </c>
      <c r="P98" s="61">
        <f t="shared" si="103"/>
        <v>1</v>
      </c>
      <c r="Q98" s="40">
        <f t="shared" si="110"/>
        <v>0</v>
      </c>
      <c r="R98" s="40">
        <f t="shared" si="111"/>
        <v>0</v>
      </c>
      <c r="S98" s="44">
        <f t="shared" si="112"/>
        <v>342.55103136213654</v>
      </c>
      <c r="T98" s="35">
        <f t="shared" si="113"/>
        <v>1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366.54094857327914</v>
      </c>
      <c r="V98" s="57">
        <v>0</v>
      </c>
      <c r="W98" s="57">
        <v>0</v>
      </c>
      <c r="X98" s="61">
        <f t="shared" si="104"/>
        <v>1</v>
      </c>
      <c r="Y98" s="40">
        <f t="shared" si="114"/>
        <v>0</v>
      </c>
      <c r="Z98" s="40">
        <f t="shared" si="115"/>
        <v>0</v>
      </c>
      <c r="AA98" s="44">
        <f t="shared" si="116"/>
        <v>366.54094857327914</v>
      </c>
      <c r="AB98" s="35">
        <f t="shared" si="117"/>
        <v>1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391.84441356747186</v>
      </c>
      <c r="AD98" s="57">
        <v>0</v>
      </c>
      <c r="AE98" s="57">
        <v>0</v>
      </c>
      <c r="AF98" s="61">
        <f t="shared" si="105"/>
        <v>1</v>
      </c>
      <c r="AG98" s="40">
        <f t="shared" si="118"/>
        <v>0</v>
      </c>
      <c r="AH98" s="40">
        <f t="shared" si="119"/>
        <v>0</v>
      </c>
      <c r="AI98" s="44">
        <f t="shared" si="120"/>
        <v>391.84441356747186</v>
      </c>
      <c r="AJ98" s="35">
        <f t="shared" si="106"/>
        <v>1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418.1109668496228</v>
      </c>
      <c r="AL98" s="57">
        <v>0</v>
      </c>
      <c r="AM98" s="57">
        <v>0</v>
      </c>
      <c r="AN98" s="61">
        <f t="shared" si="107"/>
        <v>1</v>
      </c>
      <c r="AO98" s="40">
        <f t="shared" si="121"/>
        <v>0</v>
      </c>
      <c r="AP98" s="40">
        <f t="shared" si="122"/>
        <v>0</v>
      </c>
      <c r="AQ98" s="44">
        <f t="shared" si="123"/>
        <v>418.1109668496228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0</v>
      </c>
      <c r="G99" s="35">
        <f>SUMIFS(WORKING!$AC$3:$AC$6802,WORKING!$A$3:$A$6802,Results!$D$3,WORKING!$B$3:$B$6802,Results!A99,WORKING!$C$3:$C$6802,Results!C99)/1000</f>
        <v>0</v>
      </c>
      <c r="H99" s="35">
        <f t="shared" si="108"/>
        <v>0</v>
      </c>
      <c r="I99" s="187">
        <v>10</v>
      </c>
      <c r="J99" s="212">
        <v>3566</v>
      </c>
      <c r="K99" s="217">
        <f t="shared" si="109"/>
        <v>356.6</v>
      </c>
      <c r="L99" s="34">
        <f t="shared" si="102"/>
        <v>10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382.92695230011878</v>
      </c>
      <c r="N99" s="57">
        <v>0</v>
      </c>
      <c r="O99" s="57">
        <v>0</v>
      </c>
      <c r="P99" s="61">
        <f t="shared" si="103"/>
        <v>10</v>
      </c>
      <c r="Q99" s="40">
        <f t="shared" si="110"/>
        <v>0</v>
      </c>
      <c r="R99" s="40">
        <f t="shared" si="111"/>
        <v>0</v>
      </c>
      <c r="S99" s="44">
        <f t="shared" si="112"/>
        <v>3829.2695230011877</v>
      </c>
      <c r="T99" s="35">
        <f t="shared" si="113"/>
        <v>10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409.7445211950826</v>
      </c>
      <c r="V99" s="57">
        <v>0</v>
      </c>
      <c r="W99" s="57">
        <v>1</v>
      </c>
      <c r="X99" s="61">
        <f t="shared" si="104"/>
        <v>9</v>
      </c>
      <c r="Y99" s="40">
        <f t="shared" si="114"/>
        <v>0</v>
      </c>
      <c r="Z99" s="40">
        <f t="shared" si="115"/>
        <v>-409.7445211950826</v>
      </c>
      <c r="AA99" s="44">
        <f t="shared" si="116"/>
        <v>3687.7006907557434</v>
      </c>
      <c r="AB99" s="35">
        <f t="shared" si="117"/>
        <v>9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438.03046356790117</v>
      </c>
      <c r="AD99" s="57">
        <v>0</v>
      </c>
      <c r="AE99" s="57">
        <v>0</v>
      </c>
      <c r="AF99" s="61">
        <f t="shared" si="105"/>
        <v>9</v>
      </c>
      <c r="AG99" s="40">
        <f t="shared" si="118"/>
        <v>0</v>
      </c>
      <c r="AH99" s="40">
        <f t="shared" si="119"/>
        <v>0</v>
      </c>
      <c r="AI99" s="44">
        <f t="shared" si="120"/>
        <v>3942.2741721111106</v>
      </c>
      <c r="AJ99" s="35">
        <f t="shared" si="106"/>
        <v>9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467.39301184506422</v>
      </c>
      <c r="AL99" s="57">
        <v>0</v>
      </c>
      <c r="AM99" s="57">
        <v>0</v>
      </c>
      <c r="AN99" s="61">
        <f t="shared" si="107"/>
        <v>9</v>
      </c>
      <c r="AO99" s="40">
        <f t="shared" si="121"/>
        <v>0</v>
      </c>
      <c r="AP99" s="40">
        <f t="shared" si="122"/>
        <v>0</v>
      </c>
      <c r="AQ99" s="44">
        <f t="shared" si="123"/>
        <v>4206.5371066055777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0</v>
      </c>
      <c r="G100" s="35">
        <f>SUMIFS(WORKING!$AC$3:$AC$6802,WORKING!$A$3:$A$6802,Results!$D$3,WORKING!$B$3:$B$6802,Results!A100,WORKING!$C$3:$C$6802,Results!C100)/1000</f>
        <v>0</v>
      </c>
      <c r="H100" s="35">
        <f t="shared" si="108"/>
        <v>0</v>
      </c>
      <c r="I100" s="187">
        <v>0</v>
      </c>
      <c r="J100" s="212">
        <v>0</v>
      </c>
      <c r="K100" s="217" t="str">
        <f t="shared" si="109"/>
        <v/>
      </c>
      <c r="L100" s="34">
        <f t="shared" si="102"/>
        <v>0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0</v>
      </c>
      <c r="N100" s="57">
        <v>0</v>
      </c>
      <c r="O100" s="57">
        <v>0</v>
      </c>
      <c r="P100" s="61">
        <f t="shared" si="103"/>
        <v>0</v>
      </c>
      <c r="Q100" s="40">
        <f t="shared" si="110"/>
        <v>0</v>
      </c>
      <c r="R100" s="40">
        <f t="shared" si="111"/>
        <v>0</v>
      </c>
      <c r="S100" s="44">
        <f t="shared" si="112"/>
        <v>0</v>
      </c>
      <c r="T100" s="35">
        <f t="shared" si="113"/>
        <v>0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0</v>
      </c>
      <c r="V100" s="57">
        <v>0</v>
      </c>
      <c r="W100" s="57">
        <v>0</v>
      </c>
      <c r="X100" s="61">
        <f t="shared" si="104"/>
        <v>0</v>
      </c>
      <c r="Y100" s="40">
        <f t="shared" si="114"/>
        <v>0</v>
      </c>
      <c r="Z100" s="40">
        <f t="shared" si="115"/>
        <v>0</v>
      </c>
      <c r="AA100" s="44">
        <f t="shared" si="116"/>
        <v>0</v>
      </c>
      <c r="AB100" s="35">
        <f t="shared" si="117"/>
        <v>0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0</v>
      </c>
      <c r="AD100" s="57">
        <v>0</v>
      </c>
      <c r="AE100" s="57">
        <v>0</v>
      </c>
      <c r="AF100" s="61">
        <f t="shared" si="105"/>
        <v>0</v>
      </c>
      <c r="AG100" s="40">
        <f t="shared" si="118"/>
        <v>0</v>
      </c>
      <c r="AH100" s="40">
        <f t="shared" si="119"/>
        <v>0</v>
      </c>
      <c r="AI100" s="44">
        <f t="shared" si="120"/>
        <v>0</v>
      </c>
      <c r="AJ100" s="35">
        <f t="shared" si="106"/>
        <v>0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0</v>
      </c>
      <c r="AL100" s="57">
        <v>0</v>
      </c>
      <c r="AM100" s="57">
        <v>0</v>
      </c>
      <c r="AN100" s="61">
        <f t="shared" si="107"/>
        <v>0</v>
      </c>
      <c r="AO100" s="40">
        <f t="shared" si="121"/>
        <v>0</v>
      </c>
      <c r="AP100" s="40">
        <f t="shared" si="122"/>
        <v>0</v>
      </c>
      <c r="AQ100" s="44">
        <f t="shared" si="123"/>
        <v>0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0</v>
      </c>
      <c r="G101" s="35">
        <f>SUMIFS(WORKING!$AC$3:$AC$6802,WORKING!$A$3:$A$6802,Results!$D$3,WORKING!$B$3:$B$6802,Results!A101,WORKING!$C$3:$C$6802,Results!C101)/1000</f>
        <v>0</v>
      </c>
      <c r="H101" s="35">
        <f t="shared" si="108"/>
        <v>0</v>
      </c>
      <c r="I101" s="187">
        <v>5</v>
      </c>
      <c r="J101" s="212">
        <v>2349</v>
      </c>
      <c r="K101" s="217">
        <f t="shared" si="109"/>
        <v>469.8</v>
      </c>
      <c r="L101" s="34">
        <f t="shared" si="102"/>
        <v>5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504.48424618787379</v>
      </c>
      <c r="N101" s="57">
        <v>0</v>
      </c>
      <c r="O101" s="57">
        <v>0</v>
      </c>
      <c r="P101" s="61">
        <f t="shared" si="103"/>
        <v>5</v>
      </c>
      <c r="Q101" s="40">
        <f t="shared" si="110"/>
        <v>0</v>
      </c>
      <c r="R101" s="40">
        <f t="shared" si="111"/>
        <v>0</v>
      </c>
      <c r="S101" s="44">
        <f t="shared" si="112"/>
        <v>2522.4212309393688</v>
      </c>
      <c r="T101" s="35">
        <f t="shared" si="113"/>
        <v>5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539.81485153519293</v>
      </c>
      <c r="V101" s="57">
        <v>0</v>
      </c>
      <c r="W101" s="57">
        <v>1</v>
      </c>
      <c r="X101" s="61">
        <f t="shared" si="104"/>
        <v>4</v>
      </c>
      <c r="Y101" s="40">
        <f t="shared" si="114"/>
        <v>0</v>
      </c>
      <c r="Z101" s="40">
        <f t="shared" si="115"/>
        <v>-539.81485153519293</v>
      </c>
      <c r="AA101" s="44">
        <f t="shared" si="116"/>
        <v>2159.2594061407717</v>
      </c>
      <c r="AB101" s="35">
        <f t="shared" si="117"/>
        <v>4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577.07995452664034</v>
      </c>
      <c r="AD101" s="57">
        <v>0</v>
      </c>
      <c r="AE101" s="57">
        <v>0</v>
      </c>
      <c r="AF101" s="61">
        <f t="shared" si="105"/>
        <v>4</v>
      </c>
      <c r="AG101" s="40">
        <f t="shared" si="118"/>
        <v>0</v>
      </c>
      <c r="AH101" s="40">
        <f t="shared" si="119"/>
        <v>0</v>
      </c>
      <c r="AI101" s="44">
        <f t="shared" si="120"/>
        <v>2308.3198181065613</v>
      </c>
      <c r="AJ101" s="35">
        <f t="shared" si="106"/>
        <v>4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615.76342390580805</v>
      </c>
      <c r="AL101" s="57">
        <v>0</v>
      </c>
      <c r="AM101" s="57">
        <v>0</v>
      </c>
      <c r="AN101" s="61">
        <f t="shared" si="107"/>
        <v>4</v>
      </c>
      <c r="AO101" s="40">
        <f t="shared" si="121"/>
        <v>0</v>
      </c>
      <c r="AP101" s="40">
        <f t="shared" si="122"/>
        <v>0</v>
      </c>
      <c r="AQ101" s="44">
        <f t="shared" si="123"/>
        <v>2463.0536956232322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0</v>
      </c>
      <c r="G102" s="35">
        <f>SUMIFS(WORKING!$AC$3:$AC$6802,WORKING!$A$3:$A$6802,Results!$D$3,WORKING!$B$3:$B$6802,Results!A102,WORKING!$C$3:$C$6802,Results!C102)/1000</f>
        <v>0</v>
      </c>
      <c r="H102" s="35">
        <f t="shared" si="108"/>
        <v>0</v>
      </c>
      <c r="I102" s="187">
        <v>19</v>
      </c>
      <c r="J102" s="212">
        <v>12182</v>
      </c>
      <c r="K102" s="217">
        <f t="shared" si="109"/>
        <v>641.15789473684208</v>
      </c>
      <c r="L102" s="34">
        <f t="shared" si="102"/>
        <v>19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689.88589473684215</v>
      </c>
      <c r="N102" s="57">
        <v>0</v>
      </c>
      <c r="O102" s="57">
        <v>0</v>
      </c>
      <c r="P102" s="61">
        <f t="shared" si="103"/>
        <v>19</v>
      </c>
      <c r="Q102" s="40">
        <f t="shared" si="110"/>
        <v>0</v>
      </c>
      <c r="R102" s="40">
        <f t="shared" si="111"/>
        <v>0</v>
      </c>
      <c r="S102" s="44">
        <f t="shared" si="112"/>
        <v>13107.832</v>
      </c>
      <c r="T102" s="35">
        <f t="shared" si="113"/>
        <v>19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738.17790736842119</v>
      </c>
      <c r="V102" s="57">
        <v>0</v>
      </c>
      <c r="W102" s="57">
        <v>2</v>
      </c>
      <c r="X102" s="61">
        <f t="shared" si="104"/>
        <v>17</v>
      </c>
      <c r="Y102" s="40">
        <f t="shared" si="114"/>
        <v>0</v>
      </c>
      <c r="Z102" s="40">
        <f t="shared" si="115"/>
        <v>-1476.3558147368424</v>
      </c>
      <c r="AA102" s="44">
        <f t="shared" si="116"/>
        <v>12549.02442526316</v>
      </c>
      <c r="AB102" s="35">
        <f t="shared" si="117"/>
        <v>17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789.11218297684218</v>
      </c>
      <c r="AD102" s="57">
        <v>0</v>
      </c>
      <c r="AE102" s="57">
        <v>0</v>
      </c>
      <c r="AF102" s="61">
        <f t="shared" si="105"/>
        <v>17</v>
      </c>
      <c r="AG102" s="40">
        <f t="shared" si="118"/>
        <v>0</v>
      </c>
      <c r="AH102" s="40">
        <f t="shared" si="119"/>
        <v>0</v>
      </c>
      <c r="AI102" s="44">
        <f t="shared" si="120"/>
        <v>13414.907110606317</v>
      </c>
      <c r="AJ102" s="35">
        <f t="shared" si="106"/>
        <v>17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841.98269923629061</v>
      </c>
      <c r="AL102" s="57">
        <v>0</v>
      </c>
      <c r="AM102" s="57">
        <v>0</v>
      </c>
      <c r="AN102" s="61">
        <f t="shared" si="107"/>
        <v>17</v>
      </c>
      <c r="AO102" s="40">
        <f t="shared" si="121"/>
        <v>0</v>
      </c>
      <c r="AP102" s="40">
        <f t="shared" si="122"/>
        <v>0</v>
      </c>
      <c r="AQ102" s="44">
        <f t="shared" si="123"/>
        <v>14313.70588701694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0</v>
      </c>
      <c r="G103" s="35">
        <f>SUMIFS(WORKING!$AC$3:$AC$6802,WORKING!$A$3:$A$6802,Results!$D$3,WORKING!$B$3:$B$6802,Results!A103,WORKING!$C$3:$C$6802,Results!C103)/1000</f>
        <v>0</v>
      </c>
      <c r="H103" s="35">
        <f t="shared" si="108"/>
        <v>0</v>
      </c>
      <c r="I103" s="187">
        <v>37</v>
      </c>
      <c r="J103" s="212">
        <v>28478</v>
      </c>
      <c r="K103" s="217">
        <f t="shared" si="109"/>
        <v>769.67567567567562</v>
      </c>
      <c r="L103" s="34">
        <f t="shared" si="102"/>
        <v>37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828.17102702702698</v>
      </c>
      <c r="N103" s="57">
        <v>0</v>
      </c>
      <c r="O103" s="57">
        <v>0</v>
      </c>
      <c r="P103" s="61">
        <f t="shared" si="103"/>
        <v>37</v>
      </c>
      <c r="Q103" s="40">
        <f t="shared" si="110"/>
        <v>0</v>
      </c>
      <c r="R103" s="40">
        <f t="shared" si="111"/>
        <v>0</v>
      </c>
      <c r="S103" s="44">
        <f t="shared" si="112"/>
        <v>30642.327999999998</v>
      </c>
      <c r="T103" s="35">
        <f t="shared" si="113"/>
        <v>37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886.14299891891892</v>
      </c>
      <c r="V103" s="57">
        <v>0</v>
      </c>
      <c r="W103" s="57">
        <v>3</v>
      </c>
      <c r="X103" s="61">
        <f t="shared" si="104"/>
        <v>34</v>
      </c>
      <c r="Y103" s="40">
        <f t="shared" si="114"/>
        <v>0</v>
      </c>
      <c r="Z103" s="40">
        <f t="shared" si="115"/>
        <v>-2658.4289967567565</v>
      </c>
      <c r="AA103" s="44">
        <f t="shared" si="116"/>
        <v>30128.861963243242</v>
      </c>
      <c r="AB103" s="35">
        <f t="shared" si="117"/>
        <v>34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947.28686584432432</v>
      </c>
      <c r="AD103" s="57">
        <v>0</v>
      </c>
      <c r="AE103" s="57">
        <v>2</v>
      </c>
      <c r="AF103" s="61">
        <f t="shared" si="105"/>
        <v>32</v>
      </c>
      <c r="AG103" s="40">
        <f t="shared" si="118"/>
        <v>0</v>
      </c>
      <c r="AH103" s="40">
        <f t="shared" si="119"/>
        <v>-1894.5737316886486</v>
      </c>
      <c r="AI103" s="44">
        <f t="shared" si="120"/>
        <v>30313.179707018378</v>
      </c>
      <c r="AJ103" s="35">
        <f t="shared" si="106"/>
        <v>32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1010.755085855894</v>
      </c>
      <c r="AL103" s="57">
        <v>0</v>
      </c>
      <c r="AM103" s="57">
        <v>0</v>
      </c>
      <c r="AN103" s="61">
        <f t="shared" si="107"/>
        <v>32</v>
      </c>
      <c r="AO103" s="40">
        <f t="shared" si="121"/>
        <v>0</v>
      </c>
      <c r="AP103" s="40">
        <f t="shared" si="122"/>
        <v>0</v>
      </c>
      <c r="AQ103" s="44">
        <f t="shared" si="123"/>
        <v>32344.162747388607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0</v>
      </c>
      <c r="G104" s="35">
        <f>SUMIFS(WORKING!$AC$3:$AC$6802,WORKING!$A$3:$A$6802,Results!$D$3,WORKING!$B$3:$B$6802,Results!A104,WORKING!$C$3:$C$6802,Results!C104)/1000</f>
        <v>0</v>
      </c>
      <c r="H104" s="35">
        <f t="shared" si="108"/>
        <v>0</v>
      </c>
      <c r="I104" s="187">
        <v>9</v>
      </c>
      <c r="J104" s="212">
        <v>10090</v>
      </c>
      <c r="K104" s="217">
        <f t="shared" si="109"/>
        <v>1121.1111111111111</v>
      </c>
      <c r="L104" s="34">
        <f t="shared" si="102"/>
        <v>9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1158.1077777777778</v>
      </c>
      <c r="N104" s="57">
        <v>0</v>
      </c>
      <c r="O104" s="57">
        <v>0</v>
      </c>
      <c r="P104" s="61">
        <f t="shared" si="103"/>
        <v>9</v>
      </c>
      <c r="Q104" s="40">
        <f t="shared" si="110"/>
        <v>0</v>
      </c>
      <c r="R104" s="40">
        <f t="shared" si="111"/>
        <v>0</v>
      </c>
      <c r="S104" s="44">
        <f t="shared" si="112"/>
        <v>10422.969999999999</v>
      </c>
      <c r="T104" s="35">
        <f t="shared" si="113"/>
        <v>9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1227.5942444444445</v>
      </c>
      <c r="V104" s="57">
        <v>0</v>
      </c>
      <c r="W104" s="57">
        <v>0</v>
      </c>
      <c r="X104" s="61">
        <f t="shared" si="104"/>
        <v>9</v>
      </c>
      <c r="Y104" s="40">
        <f t="shared" si="114"/>
        <v>0</v>
      </c>
      <c r="Z104" s="40">
        <f t="shared" si="115"/>
        <v>0</v>
      </c>
      <c r="AA104" s="44">
        <f t="shared" si="116"/>
        <v>11048.3482</v>
      </c>
      <c r="AB104" s="35">
        <f t="shared" si="117"/>
        <v>9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1300.0223048666667</v>
      </c>
      <c r="AD104" s="57">
        <v>0</v>
      </c>
      <c r="AE104" s="57">
        <v>1</v>
      </c>
      <c r="AF104" s="61">
        <f t="shared" si="105"/>
        <v>8</v>
      </c>
      <c r="AG104" s="40">
        <f t="shared" si="118"/>
        <v>0</v>
      </c>
      <c r="AH104" s="40">
        <f t="shared" si="119"/>
        <v>-1300.0223048666667</v>
      </c>
      <c r="AI104" s="44">
        <f t="shared" si="120"/>
        <v>10400.178438933333</v>
      </c>
      <c r="AJ104" s="35">
        <f t="shared" si="106"/>
        <v>8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1374.1235762440665</v>
      </c>
      <c r="AL104" s="57">
        <v>1</v>
      </c>
      <c r="AM104" s="57">
        <v>0</v>
      </c>
      <c r="AN104" s="61">
        <f t="shared" si="107"/>
        <v>9</v>
      </c>
      <c r="AO104" s="40">
        <f t="shared" si="121"/>
        <v>1374.1235762440665</v>
      </c>
      <c r="AP104" s="40">
        <f t="shared" si="122"/>
        <v>0</v>
      </c>
      <c r="AQ104" s="44">
        <f t="shared" si="123"/>
        <v>12367.112186196598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0</v>
      </c>
      <c r="G105" s="35">
        <f>SUMIFS(WORKING!$AC$3:$AC$6802,WORKING!$A$3:$A$6802,Results!$D$3,WORKING!$B$3:$B$6802,Results!A105,WORKING!$C$3:$C$6802,Results!C105)/1000</f>
        <v>0</v>
      </c>
      <c r="H105" s="35">
        <f t="shared" si="108"/>
        <v>0</v>
      </c>
      <c r="I105" s="187">
        <v>3</v>
      </c>
      <c r="J105" s="212">
        <v>4168</v>
      </c>
      <c r="K105" s="217">
        <f t="shared" si="109"/>
        <v>1389.3333333333333</v>
      </c>
      <c r="L105" s="34">
        <f t="shared" si="102"/>
        <v>3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1435.1813333333332</v>
      </c>
      <c r="N105" s="57">
        <v>0</v>
      </c>
      <c r="O105" s="57">
        <v>0</v>
      </c>
      <c r="P105" s="61">
        <f t="shared" si="103"/>
        <v>3</v>
      </c>
      <c r="Q105" s="40">
        <f t="shared" si="110"/>
        <v>0</v>
      </c>
      <c r="R105" s="40">
        <f t="shared" si="111"/>
        <v>0</v>
      </c>
      <c r="S105" s="44">
        <f t="shared" si="112"/>
        <v>4305.5439999999999</v>
      </c>
      <c r="T105" s="35">
        <f t="shared" si="113"/>
        <v>3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1521.2922133333334</v>
      </c>
      <c r="V105" s="57">
        <v>0</v>
      </c>
      <c r="W105" s="57">
        <v>0</v>
      </c>
      <c r="X105" s="61">
        <f t="shared" si="104"/>
        <v>3</v>
      </c>
      <c r="Y105" s="40">
        <f t="shared" si="114"/>
        <v>0</v>
      </c>
      <c r="Z105" s="40">
        <f t="shared" si="115"/>
        <v>0</v>
      </c>
      <c r="AA105" s="44">
        <f t="shared" si="116"/>
        <v>4563.8766400000004</v>
      </c>
      <c r="AB105" s="35">
        <f t="shared" si="117"/>
        <v>3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1611.0484539199999</v>
      </c>
      <c r="AD105" s="57">
        <v>0</v>
      </c>
      <c r="AE105" s="57">
        <v>1</v>
      </c>
      <c r="AF105" s="61">
        <f t="shared" si="105"/>
        <v>2</v>
      </c>
      <c r="AG105" s="40">
        <f t="shared" si="118"/>
        <v>0</v>
      </c>
      <c r="AH105" s="40">
        <f t="shared" si="119"/>
        <v>-1611.0484539199999</v>
      </c>
      <c r="AI105" s="44">
        <f t="shared" si="120"/>
        <v>3222.0969078399999</v>
      </c>
      <c r="AJ105" s="35">
        <f t="shared" si="106"/>
        <v>2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1702.8782157934397</v>
      </c>
      <c r="AL105" s="57">
        <v>1</v>
      </c>
      <c r="AM105" s="57">
        <v>0</v>
      </c>
      <c r="AN105" s="61">
        <f t="shared" si="107"/>
        <v>3</v>
      </c>
      <c r="AO105" s="40">
        <f t="shared" si="121"/>
        <v>1702.8782157934397</v>
      </c>
      <c r="AP105" s="40">
        <f t="shared" si="122"/>
        <v>0</v>
      </c>
      <c r="AQ105" s="44">
        <f t="shared" si="123"/>
        <v>5108.6346473803187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0</v>
      </c>
      <c r="G106" s="35">
        <f>SUMIFS(WORKING!$AC$3:$AC$6802,WORKING!$A$3:$A$6802,Results!$D$3,WORKING!$B$3:$B$6802,Results!A106,WORKING!$C$3:$C$6802,Results!C106)/1000</f>
        <v>0</v>
      </c>
      <c r="H106" s="35">
        <f t="shared" si="108"/>
        <v>0</v>
      </c>
      <c r="I106" s="187">
        <v>0</v>
      </c>
      <c r="J106" s="212" t="s">
        <v>754</v>
      </c>
      <c r="K106" s="217" t="str">
        <f t="shared" si="109"/>
        <v/>
      </c>
      <c r="L106" s="34">
        <f t="shared" si="102"/>
        <v>0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0</v>
      </c>
      <c r="N106" s="57">
        <v>1</v>
      </c>
      <c r="O106" s="57">
        <v>0</v>
      </c>
      <c r="P106" s="61">
        <f t="shared" si="103"/>
        <v>1</v>
      </c>
      <c r="Q106" s="40">
        <f t="shared" si="110"/>
        <v>0</v>
      </c>
      <c r="R106" s="40">
        <f t="shared" si="111"/>
        <v>0</v>
      </c>
      <c r="S106" s="44">
        <f t="shared" si="112"/>
        <v>0</v>
      </c>
      <c r="T106" s="35">
        <f t="shared" si="113"/>
        <v>1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0</v>
      </c>
      <c r="V106" s="57">
        <v>0</v>
      </c>
      <c r="W106" s="57">
        <v>0</v>
      </c>
      <c r="X106" s="61">
        <f t="shared" si="104"/>
        <v>1</v>
      </c>
      <c r="Y106" s="40">
        <f t="shared" si="114"/>
        <v>0</v>
      </c>
      <c r="Z106" s="40">
        <f t="shared" si="115"/>
        <v>0</v>
      </c>
      <c r="AA106" s="44">
        <f t="shared" si="116"/>
        <v>0</v>
      </c>
      <c r="AB106" s="35">
        <f t="shared" si="117"/>
        <v>1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0</v>
      </c>
      <c r="AD106" s="57">
        <v>0</v>
      </c>
      <c r="AE106" s="57">
        <v>0</v>
      </c>
      <c r="AF106" s="61">
        <f t="shared" si="105"/>
        <v>1</v>
      </c>
      <c r="AG106" s="40">
        <f t="shared" si="118"/>
        <v>0</v>
      </c>
      <c r="AH106" s="40">
        <f t="shared" si="119"/>
        <v>0</v>
      </c>
      <c r="AI106" s="44">
        <f t="shared" si="120"/>
        <v>0</v>
      </c>
      <c r="AJ106" s="35">
        <f t="shared" si="106"/>
        <v>1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0</v>
      </c>
      <c r="AL106" s="57">
        <v>0</v>
      </c>
      <c r="AM106" s="57">
        <v>0</v>
      </c>
      <c r="AN106" s="61">
        <f t="shared" si="107"/>
        <v>1</v>
      </c>
      <c r="AO106" s="40">
        <f t="shared" si="121"/>
        <v>0</v>
      </c>
      <c r="AP106" s="40">
        <f t="shared" si="122"/>
        <v>0</v>
      </c>
      <c r="AQ106" s="44">
        <f t="shared" si="123"/>
        <v>0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>
        <v>0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757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>
        <v>10270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1</v>
      </c>
      <c r="C109" s="191">
        <v>0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1</v>
      </c>
      <c r="C110" s="191">
        <v>0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1</v>
      </c>
      <c r="C111" s="191">
        <v>0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0</v>
      </c>
      <c r="G112" s="41">
        <f>SUM(G92:G111)</f>
        <v>0</v>
      </c>
      <c r="H112" s="41">
        <f>IFERROR(G112/F112,0)</f>
        <v>0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103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76077</v>
      </c>
      <c r="K112" s="41">
        <f>IFERROR(J112/I112,"")</f>
        <v>738.61165048543694</v>
      </c>
      <c r="L112" s="41">
        <f>SUM(L92:L111)</f>
        <v>103</v>
      </c>
      <c r="M112" s="41">
        <f>IFERROR(S112/P112,0)</f>
        <v>674.72676593025983</v>
      </c>
      <c r="N112" s="41">
        <f t="shared" ref="N112:T112" si="124">SUM(N92:N111)</f>
        <v>1</v>
      </c>
      <c r="O112" s="41">
        <f t="shared" si="124"/>
        <v>0</v>
      </c>
      <c r="P112" s="41">
        <f t="shared" si="124"/>
        <v>104</v>
      </c>
      <c r="Q112" s="41">
        <f t="shared" si="124"/>
        <v>0</v>
      </c>
      <c r="R112" s="41">
        <f t="shared" si="124"/>
        <v>0</v>
      </c>
      <c r="S112" s="45">
        <f t="shared" si="124"/>
        <v>70171.583656747025</v>
      </c>
      <c r="T112" s="41">
        <f t="shared" si="124"/>
        <v>104</v>
      </c>
      <c r="U112" s="41">
        <f>IFERROR(AA112/X112,0)</f>
        <v>724.69624799525093</v>
      </c>
      <c r="V112" s="41">
        <f t="shared" ref="V112:AB112" si="125">SUM(V92:V111)</f>
        <v>0</v>
      </c>
      <c r="W112" s="41">
        <f t="shared" si="125"/>
        <v>8</v>
      </c>
      <c r="X112" s="41">
        <f t="shared" si="125"/>
        <v>96</v>
      </c>
      <c r="Y112" s="41">
        <f t="shared" si="125"/>
        <v>0</v>
      </c>
      <c r="Z112" s="41">
        <f t="shared" si="125"/>
        <v>-5365.8568249776472</v>
      </c>
      <c r="AA112" s="45">
        <f t="shared" si="125"/>
        <v>69570.839807544093</v>
      </c>
      <c r="AB112" s="41">
        <f t="shared" si="125"/>
        <v>96</v>
      </c>
      <c r="AC112" s="41">
        <f>IFERROR(AI112/AF112,0)</f>
        <v>754.45472417483245</v>
      </c>
      <c r="AD112" s="41">
        <f t="shared" ref="AD112:AJ112" si="126">SUM(AD92:AD111)</f>
        <v>0</v>
      </c>
      <c r="AE112" s="41">
        <f t="shared" si="126"/>
        <v>4</v>
      </c>
      <c r="AF112" s="41">
        <f t="shared" si="126"/>
        <v>92</v>
      </c>
      <c r="AG112" s="41">
        <f t="shared" si="126"/>
        <v>0</v>
      </c>
      <c r="AH112" s="41">
        <f t="shared" si="126"/>
        <v>-4805.6444904753153</v>
      </c>
      <c r="AI112" s="45">
        <f t="shared" si="126"/>
        <v>69409.834624084586</v>
      </c>
      <c r="AJ112" s="41">
        <f t="shared" si="126"/>
        <v>92</v>
      </c>
      <c r="AK112" s="41">
        <f>IFERROR(AQ112/AN112,0)</f>
        <v>819.16459555890287</v>
      </c>
      <c r="AL112" s="41">
        <f t="shared" ref="AL112:AQ112" si="127">SUM(AL92:AL111)</f>
        <v>2</v>
      </c>
      <c r="AM112" s="41">
        <f t="shared" si="127"/>
        <v>0</v>
      </c>
      <c r="AN112" s="41">
        <f t="shared" si="127"/>
        <v>94</v>
      </c>
      <c r="AO112" s="41">
        <f t="shared" si="127"/>
        <v>3077.0017920375062</v>
      </c>
      <c r="AP112" s="41">
        <f t="shared" si="127"/>
        <v>0</v>
      </c>
      <c r="AQ112" s="45">
        <f t="shared" si="127"/>
        <v>77001.471982536867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85072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81886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85311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91794.635999999999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14900.416343252975</v>
      </c>
      <c r="T114" s="39"/>
      <c r="U114" s="39"/>
      <c r="V114" s="53"/>
      <c r="W114" s="53"/>
      <c r="X114" s="110"/>
      <c r="Y114" s="39"/>
      <c r="Z114" s="39"/>
      <c r="AA114" s="54">
        <f>AA113-AA112</f>
        <v>12315.160192455907</v>
      </c>
      <c r="AB114" s="39"/>
      <c r="AC114" s="53"/>
      <c r="AD114" s="53"/>
      <c r="AE114" s="110"/>
      <c r="AF114" s="39"/>
      <c r="AG114" s="39"/>
      <c r="AH114" s="39"/>
      <c r="AI114" s="54">
        <f>AI113-AI112</f>
        <v>15901.165375915414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14793.164017463132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Teachers, Education Human Resources and Institutional Development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0</v>
      </c>
      <c r="H120" s="35">
        <f>IFERROR(G120/F120,0)</f>
        <v>0</v>
      </c>
      <c r="I120" s="156">
        <v>0</v>
      </c>
      <c r="J120" s="211" t="s">
        <v>754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>
        <v>0</v>
      </c>
      <c r="J121" s="212" t="s">
        <v>754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>
        <v>0</v>
      </c>
      <c r="J122" s="212" t="s">
        <v>754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>
        <v>0</v>
      </c>
      <c r="J123" s="212" t="s">
        <v>754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0</v>
      </c>
      <c r="G124" s="35">
        <f>SUMIFS(WORKING!$AC$3:$AC$6802,WORKING!$A$3:$A$6802,Results!$D$3,WORKING!$B$3:$B$6802,Results!A124,WORKING!$C$3:$C$6802,Results!C124)/1000</f>
        <v>0</v>
      </c>
      <c r="H124" s="35">
        <f t="shared" si="134"/>
        <v>0</v>
      </c>
      <c r="I124" s="187">
        <v>0</v>
      </c>
      <c r="J124" s="212" t="s">
        <v>754</v>
      </c>
      <c r="K124" s="217" t="str">
        <f t="shared" si="135"/>
        <v/>
      </c>
      <c r="L124" s="34">
        <f t="shared" si="128"/>
        <v>0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0</v>
      </c>
      <c r="N124" s="57">
        <v>0</v>
      </c>
      <c r="O124" s="57">
        <v>0</v>
      </c>
      <c r="P124" s="61">
        <f t="shared" si="129"/>
        <v>0</v>
      </c>
      <c r="Q124" s="40">
        <f t="shared" si="136"/>
        <v>0</v>
      </c>
      <c r="R124" s="40">
        <f t="shared" si="137"/>
        <v>0</v>
      </c>
      <c r="S124" s="44">
        <f t="shared" si="138"/>
        <v>0</v>
      </c>
      <c r="T124" s="35">
        <f t="shared" si="139"/>
        <v>0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0</v>
      </c>
      <c r="V124" s="57">
        <v>0</v>
      </c>
      <c r="W124" s="57">
        <v>0</v>
      </c>
      <c r="X124" s="61">
        <f t="shared" si="130"/>
        <v>0</v>
      </c>
      <c r="Y124" s="40">
        <f t="shared" si="140"/>
        <v>0</v>
      </c>
      <c r="Z124" s="40">
        <f t="shared" si="141"/>
        <v>0</v>
      </c>
      <c r="AA124" s="44">
        <f t="shared" si="142"/>
        <v>0</v>
      </c>
      <c r="AB124" s="35">
        <f t="shared" si="143"/>
        <v>0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0</v>
      </c>
      <c r="AD124" s="57">
        <v>0</v>
      </c>
      <c r="AE124" s="57">
        <v>0</v>
      </c>
      <c r="AF124" s="61">
        <f t="shared" si="131"/>
        <v>0</v>
      </c>
      <c r="AG124" s="40">
        <f t="shared" si="144"/>
        <v>0</v>
      </c>
      <c r="AH124" s="40">
        <f t="shared" si="145"/>
        <v>0</v>
      </c>
      <c r="AI124" s="44">
        <f t="shared" si="146"/>
        <v>0</v>
      </c>
      <c r="AJ124" s="35">
        <f t="shared" si="132"/>
        <v>0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0</v>
      </c>
      <c r="AL124" s="57">
        <v>0</v>
      </c>
      <c r="AM124" s="57">
        <v>0</v>
      </c>
      <c r="AN124" s="61">
        <f t="shared" si="133"/>
        <v>0</v>
      </c>
      <c r="AO124" s="40">
        <f t="shared" si="147"/>
        <v>0</v>
      </c>
      <c r="AP124" s="40">
        <f t="shared" si="148"/>
        <v>0</v>
      </c>
      <c r="AQ124" s="44">
        <f t="shared" si="149"/>
        <v>0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0</v>
      </c>
      <c r="G125" s="35">
        <f>SUMIFS(WORKING!$AC$3:$AC$6802,WORKING!$A$3:$A$6802,Results!$D$3,WORKING!$B$3:$B$6802,Results!A125,WORKING!$C$3:$C$6802,Results!C125)/1000</f>
        <v>0</v>
      </c>
      <c r="H125" s="35">
        <f t="shared" si="134"/>
        <v>0</v>
      </c>
      <c r="I125" s="187">
        <v>10</v>
      </c>
      <c r="J125" s="212">
        <v>2168</v>
      </c>
      <c r="K125" s="217">
        <f t="shared" si="135"/>
        <v>216.8</v>
      </c>
      <c r="L125" s="34">
        <f t="shared" si="128"/>
        <v>10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232.80584200411036</v>
      </c>
      <c r="N125" s="57">
        <v>0</v>
      </c>
      <c r="O125" s="57">
        <v>0</v>
      </c>
      <c r="P125" s="61">
        <f t="shared" si="129"/>
        <v>10</v>
      </c>
      <c r="Q125" s="40">
        <f t="shared" si="136"/>
        <v>0</v>
      </c>
      <c r="R125" s="40">
        <f t="shared" si="137"/>
        <v>0</v>
      </c>
      <c r="S125" s="44">
        <f t="shared" si="138"/>
        <v>2328.0584200411035</v>
      </c>
      <c r="T125" s="35">
        <f t="shared" si="139"/>
        <v>10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249.10996128741982</v>
      </c>
      <c r="V125" s="57">
        <v>0</v>
      </c>
      <c r="W125" s="57">
        <v>0</v>
      </c>
      <c r="X125" s="61">
        <f t="shared" si="130"/>
        <v>10</v>
      </c>
      <c r="Y125" s="40">
        <f t="shared" si="140"/>
        <v>0</v>
      </c>
      <c r="Z125" s="40">
        <f t="shared" si="141"/>
        <v>0</v>
      </c>
      <c r="AA125" s="44">
        <f t="shared" si="142"/>
        <v>2491.0996128741981</v>
      </c>
      <c r="AB125" s="35">
        <f t="shared" si="143"/>
        <v>10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266.30679893864544</v>
      </c>
      <c r="AD125" s="57">
        <v>0</v>
      </c>
      <c r="AE125" s="57">
        <v>0</v>
      </c>
      <c r="AF125" s="61">
        <f t="shared" si="131"/>
        <v>10</v>
      </c>
      <c r="AG125" s="40">
        <f t="shared" si="144"/>
        <v>0</v>
      </c>
      <c r="AH125" s="40">
        <f t="shared" si="145"/>
        <v>0</v>
      </c>
      <c r="AI125" s="44">
        <f t="shared" si="146"/>
        <v>2663.0679893864544</v>
      </c>
      <c r="AJ125" s="35">
        <f t="shared" si="132"/>
        <v>10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284.15817433541758</v>
      </c>
      <c r="AL125" s="57">
        <v>0</v>
      </c>
      <c r="AM125" s="57">
        <v>0</v>
      </c>
      <c r="AN125" s="61">
        <f t="shared" si="133"/>
        <v>10</v>
      </c>
      <c r="AO125" s="40">
        <f t="shared" si="147"/>
        <v>0</v>
      </c>
      <c r="AP125" s="40">
        <f t="shared" si="148"/>
        <v>0</v>
      </c>
      <c r="AQ125" s="44">
        <f t="shared" si="149"/>
        <v>2841.5817433541761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0</v>
      </c>
      <c r="G126" s="35">
        <f>SUMIFS(WORKING!$AC$3:$AC$6802,WORKING!$A$3:$A$6802,Results!$D$3,WORKING!$B$3:$B$6802,Results!A126,WORKING!$C$3:$C$6802,Results!C126)/1000</f>
        <v>0</v>
      </c>
      <c r="H126" s="35">
        <f t="shared" si="134"/>
        <v>0</v>
      </c>
      <c r="I126" s="187">
        <v>6</v>
      </c>
      <c r="J126" s="212">
        <v>1605</v>
      </c>
      <c r="K126" s="217">
        <f t="shared" si="135"/>
        <v>267.5</v>
      </c>
      <c r="L126" s="34">
        <f t="shared" si="128"/>
        <v>6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287.2489056093151</v>
      </c>
      <c r="N126" s="57">
        <v>0</v>
      </c>
      <c r="O126" s="57">
        <v>0</v>
      </c>
      <c r="P126" s="61">
        <f t="shared" si="129"/>
        <v>6</v>
      </c>
      <c r="Q126" s="40">
        <f t="shared" si="136"/>
        <v>0</v>
      </c>
      <c r="R126" s="40">
        <f t="shared" si="137"/>
        <v>0</v>
      </c>
      <c r="S126" s="44">
        <f t="shared" si="138"/>
        <v>1723.4934336558906</v>
      </c>
      <c r="T126" s="35">
        <f t="shared" si="139"/>
        <v>6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307.36584245564944</v>
      </c>
      <c r="V126" s="57">
        <v>0</v>
      </c>
      <c r="W126" s="57">
        <v>0</v>
      </c>
      <c r="X126" s="61">
        <f t="shared" si="130"/>
        <v>6</v>
      </c>
      <c r="Y126" s="40">
        <f t="shared" si="140"/>
        <v>0</v>
      </c>
      <c r="Z126" s="40">
        <f t="shared" si="141"/>
        <v>0</v>
      </c>
      <c r="AA126" s="44">
        <f t="shared" si="142"/>
        <v>1844.1950547338965</v>
      </c>
      <c r="AB126" s="35">
        <f t="shared" si="143"/>
        <v>6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328.58426529560728</v>
      </c>
      <c r="AD126" s="57">
        <v>0</v>
      </c>
      <c r="AE126" s="57">
        <v>0</v>
      </c>
      <c r="AF126" s="61">
        <f t="shared" si="131"/>
        <v>6</v>
      </c>
      <c r="AG126" s="40">
        <f t="shared" si="144"/>
        <v>0</v>
      </c>
      <c r="AH126" s="40">
        <f t="shared" si="145"/>
        <v>0</v>
      </c>
      <c r="AI126" s="44">
        <f t="shared" si="146"/>
        <v>1971.5055917736436</v>
      </c>
      <c r="AJ126" s="35">
        <f t="shared" si="132"/>
        <v>6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350.6102935181006</v>
      </c>
      <c r="AL126" s="57">
        <v>0</v>
      </c>
      <c r="AM126" s="57">
        <v>0</v>
      </c>
      <c r="AN126" s="61">
        <f t="shared" si="133"/>
        <v>6</v>
      </c>
      <c r="AO126" s="40">
        <f t="shared" si="147"/>
        <v>0</v>
      </c>
      <c r="AP126" s="40">
        <f t="shared" si="148"/>
        <v>0</v>
      </c>
      <c r="AQ126" s="44">
        <f t="shared" si="149"/>
        <v>2103.6617611086035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0</v>
      </c>
      <c r="G127" s="35">
        <f>SUMIFS(WORKING!$AC$3:$AC$6802,WORKING!$A$3:$A$6802,Results!$D$3,WORKING!$B$3:$B$6802,Results!A127,WORKING!$C$3:$C$6802,Results!C127)/1000</f>
        <v>0</v>
      </c>
      <c r="H127" s="35">
        <f t="shared" si="134"/>
        <v>0</v>
      </c>
      <c r="I127" s="187">
        <v>5</v>
      </c>
      <c r="J127" s="212">
        <v>1661</v>
      </c>
      <c r="K127" s="217">
        <f t="shared" si="135"/>
        <v>332.2</v>
      </c>
      <c r="L127" s="34">
        <f t="shared" si="128"/>
        <v>5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356.72555679781112</v>
      </c>
      <c r="N127" s="57">
        <v>0</v>
      </c>
      <c r="O127" s="57">
        <v>0</v>
      </c>
      <c r="P127" s="61">
        <f t="shared" si="129"/>
        <v>5</v>
      </c>
      <c r="Q127" s="40">
        <f t="shared" si="136"/>
        <v>0</v>
      </c>
      <c r="R127" s="40">
        <f t="shared" si="137"/>
        <v>0</v>
      </c>
      <c r="S127" s="44">
        <f t="shared" si="138"/>
        <v>1783.6277839890556</v>
      </c>
      <c r="T127" s="35">
        <f t="shared" si="139"/>
        <v>5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381.70816023838034</v>
      </c>
      <c r="V127" s="57">
        <v>0</v>
      </c>
      <c r="W127" s="57">
        <v>0</v>
      </c>
      <c r="X127" s="61">
        <f t="shared" si="130"/>
        <v>5</v>
      </c>
      <c r="Y127" s="40">
        <f t="shared" si="140"/>
        <v>0</v>
      </c>
      <c r="Z127" s="40">
        <f t="shared" si="141"/>
        <v>0</v>
      </c>
      <c r="AA127" s="44">
        <f t="shared" si="142"/>
        <v>1908.5408011919017</v>
      </c>
      <c r="AB127" s="35">
        <f t="shared" si="143"/>
        <v>5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408.05866516336727</v>
      </c>
      <c r="AD127" s="57">
        <v>0</v>
      </c>
      <c r="AE127" s="57">
        <v>0</v>
      </c>
      <c r="AF127" s="61">
        <f t="shared" si="131"/>
        <v>5</v>
      </c>
      <c r="AG127" s="40">
        <f t="shared" si="144"/>
        <v>0</v>
      </c>
      <c r="AH127" s="40">
        <f t="shared" si="145"/>
        <v>0</v>
      </c>
      <c r="AI127" s="44">
        <f t="shared" si="146"/>
        <v>2040.2933258168364</v>
      </c>
      <c r="AJ127" s="35">
        <f t="shared" si="132"/>
        <v>5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435.41211030546924</v>
      </c>
      <c r="AL127" s="57">
        <v>0</v>
      </c>
      <c r="AM127" s="57">
        <v>0</v>
      </c>
      <c r="AN127" s="61">
        <f t="shared" si="133"/>
        <v>5</v>
      </c>
      <c r="AO127" s="40">
        <f t="shared" si="147"/>
        <v>0</v>
      </c>
      <c r="AP127" s="40">
        <f t="shared" si="148"/>
        <v>0</v>
      </c>
      <c r="AQ127" s="44">
        <f t="shared" si="149"/>
        <v>2177.0605515273464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0</v>
      </c>
      <c r="G128" s="35">
        <f>SUMIFS(WORKING!$AC$3:$AC$6802,WORKING!$A$3:$A$6802,Results!$D$3,WORKING!$B$3:$B$6802,Results!A128,WORKING!$C$3:$C$6802,Results!C128)/1000</f>
        <v>0</v>
      </c>
      <c r="H128" s="35">
        <f t="shared" si="134"/>
        <v>0</v>
      </c>
      <c r="I128" s="187">
        <v>58</v>
      </c>
      <c r="J128" s="212">
        <v>22896</v>
      </c>
      <c r="K128" s="217">
        <f t="shared" si="135"/>
        <v>394.75862068965517</v>
      </c>
      <c r="L128" s="34">
        <f t="shared" si="128"/>
        <v>58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423.9027355997988</v>
      </c>
      <c r="N128" s="57">
        <v>0</v>
      </c>
      <c r="O128" s="57">
        <v>0</v>
      </c>
      <c r="P128" s="61">
        <f t="shared" si="129"/>
        <v>58</v>
      </c>
      <c r="Q128" s="40">
        <f t="shared" si="136"/>
        <v>0</v>
      </c>
      <c r="R128" s="40">
        <f t="shared" si="137"/>
        <v>0</v>
      </c>
      <c r="S128" s="44">
        <f t="shared" si="138"/>
        <v>24586.358664788331</v>
      </c>
      <c r="T128" s="35">
        <f t="shared" si="139"/>
        <v>58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453.58996641086361</v>
      </c>
      <c r="V128" s="57">
        <v>0</v>
      </c>
      <c r="W128" s="57">
        <v>20</v>
      </c>
      <c r="X128" s="61">
        <f t="shared" si="130"/>
        <v>38</v>
      </c>
      <c r="Y128" s="40">
        <f t="shared" si="140"/>
        <v>0</v>
      </c>
      <c r="Z128" s="40">
        <f t="shared" si="141"/>
        <v>-9071.799328217272</v>
      </c>
      <c r="AA128" s="44">
        <f t="shared" si="142"/>
        <v>17236.418723612816</v>
      </c>
      <c r="AB128" s="35">
        <f t="shared" si="143"/>
        <v>38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484.90269662959867</v>
      </c>
      <c r="AD128" s="57">
        <v>0</v>
      </c>
      <c r="AE128" s="57">
        <v>1</v>
      </c>
      <c r="AF128" s="61">
        <f t="shared" si="131"/>
        <v>37</v>
      </c>
      <c r="AG128" s="40">
        <f t="shared" si="144"/>
        <v>0</v>
      </c>
      <c r="AH128" s="40">
        <f t="shared" si="145"/>
        <v>-484.90269662959867</v>
      </c>
      <c r="AI128" s="44">
        <f t="shared" si="146"/>
        <v>17941.399775295151</v>
      </c>
      <c r="AJ128" s="35">
        <f t="shared" si="132"/>
        <v>37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517.40723689271226</v>
      </c>
      <c r="AL128" s="57">
        <v>0</v>
      </c>
      <c r="AM128" s="57">
        <v>3</v>
      </c>
      <c r="AN128" s="61">
        <f t="shared" si="133"/>
        <v>34</v>
      </c>
      <c r="AO128" s="40">
        <f t="shared" si="147"/>
        <v>0</v>
      </c>
      <c r="AP128" s="40">
        <f t="shared" si="148"/>
        <v>-1552.2217106781368</v>
      </c>
      <c r="AQ128" s="44">
        <f t="shared" si="149"/>
        <v>17591.846054352216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0</v>
      </c>
      <c r="G129" s="35">
        <f>SUMIFS(WORKING!$AC$3:$AC$6802,WORKING!$A$3:$A$6802,Results!$D$3,WORKING!$B$3:$B$6802,Results!A129,WORKING!$C$3:$C$6802,Results!C129)/1000</f>
        <v>0</v>
      </c>
      <c r="H129" s="35">
        <f t="shared" si="134"/>
        <v>0</v>
      </c>
      <c r="I129" s="187">
        <v>11</v>
      </c>
      <c r="J129" s="212">
        <v>5414</v>
      </c>
      <c r="K129" s="217">
        <f t="shared" si="135"/>
        <v>492.18181818181819</v>
      </c>
      <c r="L129" s="34">
        <f t="shared" si="128"/>
        <v>11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528.51846218142123</v>
      </c>
      <c r="N129" s="57">
        <v>0</v>
      </c>
      <c r="O129" s="57">
        <v>0</v>
      </c>
      <c r="P129" s="61">
        <f t="shared" si="129"/>
        <v>11</v>
      </c>
      <c r="Q129" s="40">
        <f t="shared" si="136"/>
        <v>0</v>
      </c>
      <c r="R129" s="40">
        <f t="shared" si="137"/>
        <v>0</v>
      </c>
      <c r="S129" s="44">
        <f t="shared" si="138"/>
        <v>5813.7030839956333</v>
      </c>
      <c r="T129" s="35">
        <f t="shared" si="139"/>
        <v>11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565.53225864227227</v>
      </c>
      <c r="V129" s="57">
        <v>0</v>
      </c>
      <c r="W129" s="57">
        <v>0</v>
      </c>
      <c r="X129" s="61">
        <f t="shared" si="130"/>
        <v>11</v>
      </c>
      <c r="Y129" s="40">
        <f t="shared" si="140"/>
        <v>0</v>
      </c>
      <c r="Z129" s="40">
        <f t="shared" si="141"/>
        <v>0</v>
      </c>
      <c r="AA129" s="44">
        <f t="shared" si="142"/>
        <v>6220.8548450649951</v>
      </c>
      <c r="AB129" s="35">
        <f t="shared" si="143"/>
        <v>11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604.57271446403331</v>
      </c>
      <c r="AD129" s="57">
        <v>0</v>
      </c>
      <c r="AE129" s="57">
        <v>0</v>
      </c>
      <c r="AF129" s="61">
        <f t="shared" si="131"/>
        <v>11</v>
      </c>
      <c r="AG129" s="40">
        <f t="shared" si="144"/>
        <v>0</v>
      </c>
      <c r="AH129" s="40">
        <f t="shared" si="145"/>
        <v>0</v>
      </c>
      <c r="AI129" s="44">
        <f t="shared" si="146"/>
        <v>6650.2998591043661</v>
      </c>
      <c r="AJ129" s="35">
        <f t="shared" si="132"/>
        <v>11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645.09910929719524</v>
      </c>
      <c r="AL129" s="57">
        <v>0</v>
      </c>
      <c r="AM129" s="57">
        <v>0</v>
      </c>
      <c r="AN129" s="61">
        <f t="shared" si="133"/>
        <v>11</v>
      </c>
      <c r="AO129" s="40">
        <f t="shared" si="147"/>
        <v>0</v>
      </c>
      <c r="AP129" s="40">
        <f t="shared" si="148"/>
        <v>0</v>
      </c>
      <c r="AQ129" s="44">
        <f t="shared" si="149"/>
        <v>7096.090202269148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0</v>
      </c>
      <c r="G130" s="35">
        <f>SUMIFS(WORKING!$AC$3:$AC$6802,WORKING!$A$3:$A$6802,Results!$D$3,WORKING!$B$3:$B$6802,Results!A130,WORKING!$C$3:$C$6802,Results!C130)/1000</f>
        <v>0</v>
      </c>
      <c r="H130" s="35">
        <f t="shared" si="134"/>
        <v>0</v>
      </c>
      <c r="I130" s="187">
        <v>12</v>
      </c>
      <c r="J130" s="212">
        <v>7207</v>
      </c>
      <c r="K130" s="217">
        <f t="shared" si="135"/>
        <v>600.58333333333337</v>
      </c>
      <c r="L130" s="34">
        <f t="shared" si="128"/>
        <v>12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646.22766666666678</v>
      </c>
      <c r="N130" s="57">
        <v>0</v>
      </c>
      <c r="O130" s="57">
        <v>0</v>
      </c>
      <c r="P130" s="61">
        <f t="shared" si="129"/>
        <v>12</v>
      </c>
      <c r="Q130" s="40">
        <f t="shared" si="136"/>
        <v>0</v>
      </c>
      <c r="R130" s="40">
        <f t="shared" si="137"/>
        <v>0</v>
      </c>
      <c r="S130" s="44">
        <f t="shared" si="138"/>
        <v>7754.7320000000018</v>
      </c>
      <c r="T130" s="35">
        <f t="shared" si="139"/>
        <v>12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691.46360333333348</v>
      </c>
      <c r="V130" s="57">
        <v>0</v>
      </c>
      <c r="W130" s="57">
        <v>0</v>
      </c>
      <c r="X130" s="61">
        <f t="shared" si="130"/>
        <v>12</v>
      </c>
      <c r="Y130" s="40">
        <f t="shared" si="140"/>
        <v>0</v>
      </c>
      <c r="Z130" s="40">
        <f t="shared" si="141"/>
        <v>0</v>
      </c>
      <c r="AA130" s="44">
        <f t="shared" si="142"/>
        <v>8297.5632400000013</v>
      </c>
      <c r="AB130" s="35">
        <f t="shared" si="143"/>
        <v>12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739.17459196333346</v>
      </c>
      <c r="AD130" s="57">
        <v>0</v>
      </c>
      <c r="AE130" s="57">
        <v>0</v>
      </c>
      <c r="AF130" s="61">
        <f t="shared" si="131"/>
        <v>12</v>
      </c>
      <c r="AG130" s="40">
        <f t="shared" si="144"/>
        <v>0</v>
      </c>
      <c r="AH130" s="40">
        <f t="shared" si="145"/>
        <v>0</v>
      </c>
      <c r="AI130" s="44">
        <f t="shared" si="146"/>
        <v>8870.095103560001</v>
      </c>
      <c r="AJ130" s="35">
        <f t="shared" si="132"/>
        <v>12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788.69928962487677</v>
      </c>
      <c r="AL130" s="57">
        <v>0</v>
      </c>
      <c r="AM130" s="57">
        <v>1</v>
      </c>
      <c r="AN130" s="61">
        <f t="shared" si="133"/>
        <v>11</v>
      </c>
      <c r="AO130" s="40">
        <f t="shared" si="147"/>
        <v>0</v>
      </c>
      <c r="AP130" s="40">
        <f t="shared" si="148"/>
        <v>-788.69928962487677</v>
      </c>
      <c r="AQ130" s="44">
        <f t="shared" si="149"/>
        <v>8675.6921858736441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0</v>
      </c>
      <c r="G131" s="35">
        <f>SUMIFS(WORKING!$AC$3:$AC$6802,WORKING!$A$3:$A$6802,Results!$D$3,WORKING!$B$3:$B$6802,Results!A131,WORKING!$C$3:$C$6802,Results!C131)/1000</f>
        <v>0</v>
      </c>
      <c r="H131" s="35">
        <f t="shared" si="134"/>
        <v>0</v>
      </c>
      <c r="I131" s="187">
        <v>21</v>
      </c>
      <c r="J131" s="212">
        <v>16147</v>
      </c>
      <c r="K131" s="217">
        <f t="shared" si="135"/>
        <v>768.90476190476193</v>
      </c>
      <c r="L131" s="34">
        <f t="shared" si="128"/>
        <v>21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827.34152380952389</v>
      </c>
      <c r="N131" s="57">
        <v>0</v>
      </c>
      <c r="O131" s="57">
        <v>0</v>
      </c>
      <c r="P131" s="61">
        <f t="shared" si="129"/>
        <v>21</v>
      </c>
      <c r="Q131" s="40">
        <f t="shared" si="136"/>
        <v>0</v>
      </c>
      <c r="R131" s="40">
        <f t="shared" si="137"/>
        <v>0</v>
      </c>
      <c r="S131" s="44">
        <f t="shared" si="138"/>
        <v>17374.172000000002</v>
      </c>
      <c r="T131" s="35">
        <f t="shared" si="139"/>
        <v>21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885.25543047619067</v>
      </c>
      <c r="V131" s="57">
        <v>1</v>
      </c>
      <c r="W131" s="57">
        <v>3</v>
      </c>
      <c r="X131" s="61">
        <f t="shared" si="130"/>
        <v>19</v>
      </c>
      <c r="Y131" s="40">
        <f t="shared" si="140"/>
        <v>885.25543047619067</v>
      </c>
      <c r="Z131" s="40">
        <f t="shared" si="141"/>
        <v>-2655.766291428572</v>
      </c>
      <c r="AA131" s="44">
        <f t="shared" si="142"/>
        <v>16819.853179047623</v>
      </c>
      <c r="AB131" s="35">
        <f t="shared" si="143"/>
        <v>19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946.33805517904773</v>
      </c>
      <c r="AD131" s="57">
        <v>0</v>
      </c>
      <c r="AE131" s="57">
        <v>1</v>
      </c>
      <c r="AF131" s="61">
        <f t="shared" si="131"/>
        <v>18</v>
      </c>
      <c r="AG131" s="40">
        <f t="shared" si="144"/>
        <v>0</v>
      </c>
      <c r="AH131" s="40">
        <f t="shared" si="145"/>
        <v>-946.33805517904773</v>
      </c>
      <c r="AI131" s="44">
        <f t="shared" si="146"/>
        <v>17034.084993222859</v>
      </c>
      <c r="AJ131" s="35">
        <f t="shared" si="132"/>
        <v>18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1009.7427048760438</v>
      </c>
      <c r="AL131" s="57">
        <v>1</v>
      </c>
      <c r="AM131" s="57">
        <v>0</v>
      </c>
      <c r="AN131" s="61">
        <f t="shared" si="133"/>
        <v>19</v>
      </c>
      <c r="AO131" s="40">
        <f t="shared" si="147"/>
        <v>1009.7427048760438</v>
      </c>
      <c r="AP131" s="40">
        <f t="shared" si="148"/>
        <v>0</v>
      </c>
      <c r="AQ131" s="44">
        <f t="shared" si="149"/>
        <v>19185.111392644834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0</v>
      </c>
      <c r="G132" s="35">
        <f>SUMIFS(WORKING!$AC$3:$AC$6802,WORKING!$A$3:$A$6802,Results!$D$3,WORKING!$B$3:$B$6802,Results!A132,WORKING!$C$3:$C$6802,Results!C132)/1000</f>
        <v>0</v>
      </c>
      <c r="H132" s="35">
        <f t="shared" si="134"/>
        <v>0</v>
      </c>
      <c r="I132" s="187">
        <v>10</v>
      </c>
      <c r="J132" s="212">
        <v>9397</v>
      </c>
      <c r="K132" s="217">
        <f t="shared" si="135"/>
        <v>939.7</v>
      </c>
      <c r="L132" s="34">
        <f t="shared" si="128"/>
        <v>10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970.71010000000001</v>
      </c>
      <c r="N132" s="57">
        <v>0</v>
      </c>
      <c r="O132" s="57">
        <v>0</v>
      </c>
      <c r="P132" s="61">
        <f t="shared" si="129"/>
        <v>10</v>
      </c>
      <c r="Q132" s="40">
        <f t="shared" si="136"/>
        <v>0</v>
      </c>
      <c r="R132" s="40">
        <f t="shared" si="137"/>
        <v>0</v>
      </c>
      <c r="S132" s="44">
        <f t="shared" si="138"/>
        <v>9707.1010000000006</v>
      </c>
      <c r="T132" s="35">
        <f t="shared" si="139"/>
        <v>10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1028.952706</v>
      </c>
      <c r="V132" s="57">
        <v>0</v>
      </c>
      <c r="W132" s="57">
        <v>0</v>
      </c>
      <c r="X132" s="61">
        <f t="shared" si="130"/>
        <v>10</v>
      </c>
      <c r="Y132" s="40">
        <f t="shared" si="140"/>
        <v>0</v>
      </c>
      <c r="Z132" s="40">
        <f t="shared" si="141"/>
        <v>0</v>
      </c>
      <c r="AA132" s="44">
        <f t="shared" si="142"/>
        <v>10289.52706</v>
      </c>
      <c r="AB132" s="35">
        <f t="shared" si="143"/>
        <v>10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1089.6609156540001</v>
      </c>
      <c r="AD132" s="57">
        <v>0</v>
      </c>
      <c r="AE132" s="57">
        <v>0</v>
      </c>
      <c r="AF132" s="61">
        <f t="shared" si="131"/>
        <v>10</v>
      </c>
      <c r="AG132" s="40">
        <f t="shared" si="144"/>
        <v>0</v>
      </c>
      <c r="AH132" s="40">
        <f t="shared" si="145"/>
        <v>0</v>
      </c>
      <c r="AI132" s="44">
        <f t="shared" si="146"/>
        <v>10896.60915654</v>
      </c>
      <c r="AJ132" s="35">
        <f t="shared" si="132"/>
        <v>10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1151.771587846278</v>
      </c>
      <c r="AL132" s="57">
        <v>0</v>
      </c>
      <c r="AM132" s="57">
        <v>0</v>
      </c>
      <c r="AN132" s="61">
        <f t="shared" si="133"/>
        <v>10</v>
      </c>
      <c r="AO132" s="40">
        <f t="shared" si="147"/>
        <v>0</v>
      </c>
      <c r="AP132" s="40">
        <f t="shared" si="148"/>
        <v>0</v>
      </c>
      <c r="AQ132" s="44">
        <f t="shared" si="149"/>
        <v>11517.715878462779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0</v>
      </c>
      <c r="G133" s="35">
        <f>SUMIFS(WORKING!$AC$3:$AC$6802,WORKING!$A$3:$A$6802,Results!$D$3,WORKING!$B$3:$B$6802,Results!A133,WORKING!$C$3:$C$6802,Results!C133)/1000</f>
        <v>0</v>
      </c>
      <c r="H133" s="35">
        <f t="shared" si="134"/>
        <v>0</v>
      </c>
      <c r="I133" s="187">
        <v>1</v>
      </c>
      <c r="J133" s="212">
        <v>1164</v>
      </c>
      <c r="K133" s="217">
        <f t="shared" si="135"/>
        <v>1164</v>
      </c>
      <c r="L133" s="34">
        <f t="shared" si="128"/>
        <v>1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1202.4119999999998</v>
      </c>
      <c r="N133" s="57">
        <v>2</v>
      </c>
      <c r="O133" s="57">
        <v>0</v>
      </c>
      <c r="P133" s="61">
        <f t="shared" si="129"/>
        <v>3</v>
      </c>
      <c r="Q133" s="40">
        <f t="shared" si="136"/>
        <v>2404.8239999999996</v>
      </c>
      <c r="R133" s="40">
        <f t="shared" si="137"/>
        <v>0</v>
      </c>
      <c r="S133" s="44">
        <f t="shared" si="138"/>
        <v>3607.2359999999994</v>
      </c>
      <c r="T133" s="35">
        <f t="shared" si="139"/>
        <v>3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1274.5567199999998</v>
      </c>
      <c r="V133" s="57">
        <v>0</v>
      </c>
      <c r="W133" s="57">
        <v>0</v>
      </c>
      <c r="X133" s="61">
        <f t="shared" si="130"/>
        <v>3</v>
      </c>
      <c r="Y133" s="40">
        <f t="shared" si="140"/>
        <v>0</v>
      </c>
      <c r="Z133" s="40">
        <f t="shared" si="141"/>
        <v>0</v>
      </c>
      <c r="AA133" s="44">
        <f t="shared" si="142"/>
        <v>3823.6701599999997</v>
      </c>
      <c r="AB133" s="35">
        <f t="shared" si="143"/>
        <v>3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1349.7555664799997</v>
      </c>
      <c r="AD133" s="57">
        <v>0</v>
      </c>
      <c r="AE133" s="57">
        <v>0</v>
      </c>
      <c r="AF133" s="61">
        <f t="shared" si="131"/>
        <v>3</v>
      </c>
      <c r="AG133" s="40">
        <f t="shared" si="144"/>
        <v>0</v>
      </c>
      <c r="AH133" s="40">
        <f t="shared" si="145"/>
        <v>0</v>
      </c>
      <c r="AI133" s="44">
        <f t="shared" si="146"/>
        <v>4049.2666994399992</v>
      </c>
      <c r="AJ133" s="35">
        <f t="shared" si="132"/>
        <v>3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1426.6916337693597</v>
      </c>
      <c r="AL133" s="57">
        <v>0</v>
      </c>
      <c r="AM133" s="57">
        <v>0</v>
      </c>
      <c r="AN133" s="61">
        <f t="shared" si="133"/>
        <v>3</v>
      </c>
      <c r="AO133" s="40">
        <f t="shared" si="147"/>
        <v>0</v>
      </c>
      <c r="AP133" s="40">
        <f t="shared" si="148"/>
        <v>0</v>
      </c>
      <c r="AQ133" s="44">
        <f t="shared" si="149"/>
        <v>4280.0749013080786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0</v>
      </c>
      <c r="G134" s="35">
        <f>SUMIFS(WORKING!$AC$3:$AC$6802,WORKING!$A$3:$A$6802,Results!$D$3,WORKING!$B$3:$B$6802,Results!A134,WORKING!$C$3:$C$6802,Results!C134)/1000</f>
        <v>0</v>
      </c>
      <c r="H134" s="35">
        <f t="shared" si="134"/>
        <v>0</v>
      </c>
      <c r="I134" s="187">
        <v>1</v>
      </c>
      <c r="J134" s="212">
        <v>1357</v>
      </c>
      <c r="K134" s="217">
        <f t="shared" si="135"/>
        <v>1357</v>
      </c>
      <c r="L134" s="34">
        <f t="shared" si="128"/>
        <v>1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1401.7809999999999</v>
      </c>
      <c r="N134" s="57">
        <v>0</v>
      </c>
      <c r="O134" s="57">
        <v>0</v>
      </c>
      <c r="P134" s="61">
        <f t="shared" si="129"/>
        <v>1</v>
      </c>
      <c r="Q134" s="40">
        <f t="shared" si="136"/>
        <v>0</v>
      </c>
      <c r="R134" s="40">
        <f t="shared" si="137"/>
        <v>0</v>
      </c>
      <c r="S134" s="44">
        <f t="shared" si="138"/>
        <v>1401.7809999999999</v>
      </c>
      <c r="T134" s="35">
        <f t="shared" si="139"/>
        <v>1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1485.88786</v>
      </c>
      <c r="V134" s="57">
        <v>0</v>
      </c>
      <c r="W134" s="57">
        <v>0</v>
      </c>
      <c r="X134" s="61">
        <f t="shared" si="130"/>
        <v>1</v>
      </c>
      <c r="Y134" s="40">
        <f t="shared" si="140"/>
        <v>0</v>
      </c>
      <c r="Z134" s="40">
        <f t="shared" si="141"/>
        <v>0</v>
      </c>
      <c r="AA134" s="44">
        <f t="shared" si="142"/>
        <v>1485.88786</v>
      </c>
      <c r="AB134" s="35">
        <f t="shared" si="143"/>
        <v>1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1573.5552437399999</v>
      </c>
      <c r="AD134" s="57">
        <v>0</v>
      </c>
      <c r="AE134" s="57">
        <v>0</v>
      </c>
      <c r="AF134" s="61">
        <f t="shared" si="131"/>
        <v>1</v>
      </c>
      <c r="AG134" s="40">
        <f t="shared" si="144"/>
        <v>0</v>
      </c>
      <c r="AH134" s="40">
        <f t="shared" si="145"/>
        <v>0</v>
      </c>
      <c r="AI134" s="44">
        <f t="shared" si="146"/>
        <v>1573.5552437399999</v>
      </c>
      <c r="AJ134" s="35">
        <f t="shared" si="132"/>
        <v>1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1663.2478926331798</v>
      </c>
      <c r="AL134" s="57">
        <v>0</v>
      </c>
      <c r="AM134" s="57">
        <v>0</v>
      </c>
      <c r="AN134" s="61">
        <f t="shared" si="133"/>
        <v>1</v>
      </c>
      <c r="AO134" s="40">
        <f t="shared" si="147"/>
        <v>0</v>
      </c>
      <c r="AP134" s="40">
        <f t="shared" si="148"/>
        <v>0</v>
      </c>
      <c r="AQ134" s="44">
        <f t="shared" si="149"/>
        <v>1663.2478926331798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>
        <v>0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1</v>
      </c>
      <c r="C136" s="191">
        <v>0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1</v>
      </c>
      <c r="C137" s="191">
        <v>0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1</v>
      </c>
      <c r="C138" s="191">
        <v>0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1</v>
      </c>
      <c r="C139" s="191">
        <v>0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0</v>
      </c>
      <c r="G140" s="41">
        <f>SUM(G120:G139)</f>
        <v>0</v>
      </c>
      <c r="H140" s="41">
        <f>IFERROR(G140/F140,0)</f>
        <v>0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135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69016</v>
      </c>
      <c r="K140" s="41">
        <f>IFERROR(J140/I140,"")</f>
        <v>511.22962962962964</v>
      </c>
      <c r="L140" s="41">
        <f>SUM(L120:L139)</f>
        <v>135</v>
      </c>
      <c r="M140" s="41">
        <f>IFERROR(S140/P140,0)</f>
        <v>555.33038968226288</v>
      </c>
      <c r="N140" s="41">
        <f t="shared" ref="N140:T140" si="151">SUM(N120:N139)</f>
        <v>2</v>
      </c>
      <c r="O140" s="41">
        <f t="shared" si="151"/>
        <v>0</v>
      </c>
      <c r="P140" s="41">
        <f t="shared" si="151"/>
        <v>137</v>
      </c>
      <c r="Q140" s="41">
        <f t="shared" si="151"/>
        <v>2404.8239999999996</v>
      </c>
      <c r="R140" s="41">
        <f t="shared" si="151"/>
        <v>0</v>
      </c>
      <c r="S140" s="45">
        <f t="shared" si="151"/>
        <v>76080.263386470018</v>
      </c>
      <c r="T140" s="41">
        <f t="shared" si="151"/>
        <v>137</v>
      </c>
      <c r="U140" s="41">
        <f>IFERROR(AA140/X140,0)</f>
        <v>612.32704814369947</v>
      </c>
      <c r="V140" s="41">
        <f t="shared" ref="V140:AB140" si="152">SUM(V120:V139)</f>
        <v>1</v>
      </c>
      <c r="W140" s="41">
        <f t="shared" si="152"/>
        <v>23</v>
      </c>
      <c r="X140" s="41">
        <f t="shared" si="152"/>
        <v>115</v>
      </c>
      <c r="Y140" s="41">
        <f t="shared" si="152"/>
        <v>885.25543047619067</v>
      </c>
      <c r="Z140" s="41">
        <f t="shared" si="152"/>
        <v>-11727.565619645844</v>
      </c>
      <c r="AA140" s="45">
        <f t="shared" si="152"/>
        <v>70417.610536525433</v>
      </c>
      <c r="AB140" s="41">
        <f t="shared" si="152"/>
        <v>115</v>
      </c>
      <c r="AC140" s="41">
        <f>IFERROR(AI140/AF140,0)</f>
        <v>652.12546670689665</v>
      </c>
      <c r="AD140" s="41">
        <f t="shared" ref="AD140:AJ140" si="153">SUM(AD120:AD139)</f>
        <v>0</v>
      </c>
      <c r="AE140" s="41">
        <f t="shared" si="153"/>
        <v>2</v>
      </c>
      <c r="AF140" s="41">
        <f t="shared" si="153"/>
        <v>113</v>
      </c>
      <c r="AG140" s="41">
        <f t="shared" si="153"/>
        <v>0</v>
      </c>
      <c r="AH140" s="41">
        <f t="shared" si="153"/>
        <v>-1431.2407518086463</v>
      </c>
      <c r="AI140" s="45">
        <f t="shared" si="153"/>
        <v>73690.177737879319</v>
      </c>
      <c r="AJ140" s="41">
        <f t="shared" si="153"/>
        <v>113</v>
      </c>
      <c r="AK140" s="41">
        <f>IFERROR(AQ140/AN140,0)</f>
        <v>701.20075057758197</v>
      </c>
      <c r="AL140" s="41">
        <f t="shared" ref="AL140:AQ140" si="154">SUM(AL120:AL139)</f>
        <v>1</v>
      </c>
      <c r="AM140" s="41">
        <f t="shared" si="154"/>
        <v>4</v>
      </c>
      <c r="AN140" s="41">
        <f t="shared" si="154"/>
        <v>110</v>
      </c>
      <c r="AO140" s="41">
        <f t="shared" si="154"/>
        <v>1009.7427048760438</v>
      </c>
      <c r="AP140" s="41">
        <f t="shared" si="154"/>
        <v>-2340.9210003030134</v>
      </c>
      <c r="AQ140" s="45">
        <f t="shared" si="154"/>
        <v>77132.082563534015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82397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83228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89318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96106.168000000005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6316.7366135299817</v>
      </c>
      <c r="T142" s="39"/>
      <c r="U142" s="39"/>
      <c r="V142" s="53"/>
      <c r="W142" s="53"/>
      <c r="X142" s="110"/>
      <c r="Y142" s="39"/>
      <c r="Z142" s="39"/>
      <c r="AA142" s="54">
        <f>AA141-AA140</f>
        <v>12810.389463474567</v>
      </c>
      <c r="AB142" s="39"/>
      <c r="AC142" s="53"/>
      <c r="AD142" s="53"/>
      <c r="AE142" s="110"/>
      <c r="AF142" s="39"/>
      <c r="AG142" s="39"/>
      <c r="AH142" s="39"/>
      <c r="AI142" s="54">
        <f>AI141-AI140</f>
        <v>15627.822262120681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18974.08543646599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Planning, Information and Assessment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>
        <v>0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>
        <v>0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>
        <v>0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>
        <v>0</v>
      </c>
      <c r="J151" s="212" t="s">
        <v>754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0</v>
      </c>
      <c r="G152" s="35">
        <f>SUMIFS(WORKING!$AC$3:$AC$6802,WORKING!$A$3:$A$6802,Results!$D$3,WORKING!$B$3:$B$6802,Results!A152,WORKING!$C$3:$C$6802,Results!C152)/1000</f>
        <v>0</v>
      </c>
      <c r="H152" s="35">
        <f t="shared" si="161"/>
        <v>0</v>
      </c>
      <c r="I152" s="187">
        <v>10</v>
      </c>
      <c r="J152" s="212">
        <v>1931</v>
      </c>
      <c r="K152" s="217">
        <f t="shared" si="162"/>
        <v>193.1</v>
      </c>
      <c r="L152" s="34">
        <f t="shared" si="155"/>
        <v>10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207.35612588096728</v>
      </c>
      <c r="N152" s="57">
        <v>0</v>
      </c>
      <c r="O152" s="57">
        <v>0</v>
      </c>
      <c r="P152" s="61">
        <f t="shared" si="156"/>
        <v>10</v>
      </c>
      <c r="Q152" s="40">
        <f t="shared" si="163"/>
        <v>0</v>
      </c>
      <c r="R152" s="40">
        <f t="shared" si="164"/>
        <v>0</v>
      </c>
      <c r="S152" s="44">
        <f t="shared" si="165"/>
        <v>2073.5612588096728</v>
      </c>
      <c r="T152" s="35">
        <f t="shared" si="166"/>
        <v>10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221.87792216144265</v>
      </c>
      <c r="V152" s="57">
        <v>0</v>
      </c>
      <c r="W152" s="57">
        <v>0</v>
      </c>
      <c r="X152" s="61">
        <f t="shared" si="157"/>
        <v>10</v>
      </c>
      <c r="Y152" s="40">
        <f t="shared" si="167"/>
        <v>0</v>
      </c>
      <c r="Z152" s="40">
        <f t="shared" si="168"/>
        <v>0</v>
      </c>
      <c r="AA152" s="44">
        <f t="shared" si="169"/>
        <v>2218.7792216144267</v>
      </c>
      <c r="AB152" s="35">
        <f t="shared" si="170"/>
        <v>10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237.19484720965147</v>
      </c>
      <c r="AD152" s="57">
        <v>0</v>
      </c>
      <c r="AE152" s="57">
        <v>0</v>
      </c>
      <c r="AF152" s="61">
        <f t="shared" si="158"/>
        <v>10</v>
      </c>
      <c r="AG152" s="40">
        <f t="shared" si="171"/>
        <v>0</v>
      </c>
      <c r="AH152" s="40">
        <f t="shared" si="172"/>
        <v>0</v>
      </c>
      <c r="AI152" s="44">
        <f t="shared" si="173"/>
        <v>2371.9484720965147</v>
      </c>
      <c r="AJ152" s="35">
        <f t="shared" si="159"/>
        <v>10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253.09475767605693</v>
      </c>
      <c r="AL152" s="57">
        <v>0</v>
      </c>
      <c r="AM152" s="57">
        <v>0</v>
      </c>
      <c r="AN152" s="61">
        <f t="shared" si="160"/>
        <v>10</v>
      </c>
      <c r="AO152" s="40">
        <f t="shared" si="174"/>
        <v>0</v>
      </c>
      <c r="AP152" s="40">
        <f t="shared" si="175"/>
        <v>0</v>
      </c>
      <c r="AQ152" s="44">
        <f t="shared" si="176"/>
        <v>2530.9475767605691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0</v>
      </c>
      <c r="G153" s="35">
        <f>SUMIFS(WORKING!$AC$3:$AC$6802,WORKING!$A$3:$A$6802,Results!$D$3,WORKING!$B$3:$B$6802,Results!A153,WORKING!$C$3:$C$6802,Results!C153)/1000</f>
        <v>0</v>
      </c>
      <c r="H153" s="35">
        <f t="shared" si="161"/>
        <v>0</v>
      </c>
      <c r="I153" s="187">
        <v>30</v>
      </c>
      <c r="J153" s="212">
        <v>6979</v>
      </c>
      <c r="K153" s="217">
        <f t="shared" si="162"/>
        <v>232.63333333333333</v>
      </c>
      <c r="L153" s="34">
        <f t="shared" si="155"/>
        <v>30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249.80811367568973</v>
      </c>
      <c r="N153" s="57">
        <v>0</v>
      </c>
      <c r="O153" s="57">
        <v>0</v>
      </c>
      <c r="P153" s="61">
        <f t="shared" si="156"/>
        <v>30</v>
      </c>
      <c r="Q153" s="40">
        <f t="shared" si="163"/>
        <v>0</v>
      </c>
      <c r="R153" s="40">
        <f t="shared" si="164"/>
        <v>0</v>
      </c>
      <c r="S153" s="44">
        <f t="shared" si="165"/>
        <v>7494.243410270692</v>
      </c>
      <c r="T153" s="35">
        <f t="shared" si="166"/>
        <v>30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267.30295507762958</v>
      </c>
      <c r="V153" s="57">
        <v>0</v>
      </c>
      <c r="W153" s="57">
        <v>0</v>
      </c>
      <c r="X153" s="61">
        <f t="shared" si="157"/>
        <v>30</v>
      </c>
      <c r="Y153" s="40">
        <f t="shared" si="167"/>
        <v>0</v>
      </c>
      <c r="Z153" s="40">
        <f t="shared" si="168"/>
        <v>0</v>
      </c>
      <c r="AA153" s="44">
        <f t="shared" si="169"/>
        <v>8019.0886523288873</v>
      </c>
      <c r="AB153" s="35">
        <f t="shared" si="170"/>
        <v>30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285.75571183776236</v>
      </c>
      <c r="AD153" s="57">
        <v>0</v>
      </c>
      <c r="AE153" s="57">
        <v>0</v>
      </c>
      <c r="AF153" s="61">
        <f t="shared" si="158"/>
        <v>30</v>
      </c>
      <c r="AG153" s="40">
        <f t="shared" si="171"/>
        <v>0</v>
      </c>
      <c r="AH153" s="40">
        <f t="shared" si="172"/>
        <v>0</v>
      </c>
      <c r="AI153" s="44">
        <f t="shared" si="173"/>
        <v>8572.6713551328703</v>
      </c>
      <c r="AJ153" s="35">
        <f t="shared" si="159"/>
        <v>30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304.91080853119303</v>
      </c>
      <c r="AL153" s="57">
        <v>0</v>
      </c>
      <c r="AM153" s="57">
        <v>0</v>
      </c>
      <c r="AN153" s="61">
        <f t="shared" si="160"/>
        <v>30</v>
      </c>
      <c r="AO153" s="40">
        <f t="shared" si="174"/>
        <v>0</v>
      </c>
      <c r="AP153" s="40">
        <f t="shared" si="175"/>
        <v>0</v>
      </c>
      <c r="AQ153" s="44">
        <f t="shared" si="176"/>
        <v>9147.3242559357914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0</v>
      </c>
      <c r="G154" s="35">
        <f>SUMIFS(WORKING!$AC$3:$AC$6802,WORKING!$A$3:$A$6802,Results!$D$3,WORKING!$B$3:$B$6802,Results!A154,WORKING!$C$3:$C$6802,Results!C154)/1000</f>
        <v>0</v>
      </c>
      <c r="H154" s="35">
        <f t="shared" si="161"/>
        <v>0</v>
      </c>
      <c r="I154" s="187">
        <v>10</v>
      </c>
      <c r="J154" s="212">
        <v>2870</v>
      </c>
      <c r="K154" s="217">
        <f t="shared" si="162"/>
        <v>287</v>
      </c>
      <c r="L154" s="34">
        <f t="shared" si="155"/>
        <v>10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308.18854545747081</v>
      </c>
      <c r="N154" s="57">
        <v>1</v>
      </c>
      <c r="O154" s="57">
        <v>0</v>
      </c>
      <c r="P154" s="61">
        <f t="shared" si="156"/>
        <v>11</v>
      </c>
      <c r="Q154" s="40">
        <f t="shared" si="163"/>
        <v>308.18854545747081</v>
      </c>
      <c r="R154" s="40">
        <f t="shared" si="164"/>
        <v>0</v>
      </c>
      <c r="S154" s="44">
        <f t="shared" si="165"/>
        <v>3390.0740000321789</v>
      </c>
      <c r="T154" s="35">
        <f t="shared" si="166"/>
        <v>11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329.77195059727626</v>
      </c>
      <c r="V154" s="57">
        <v>0</v>
      </c>
      <c r="W154" s="57">
        <v>0</v>
      </c>
      <c r="X154" s="61">
        <f t="shared" si="157"/>
        <v>11</v>
      </c>
      <c r="Y154" s="40">
        <f t="shared" si="167"/>
        <v>0</v>
      </c>
      <c r="Z154" s="40">
        <f t="shared" si="168"/>
        <v>0</v>
      </c>
      <c r="AA154" s="44">
        <f t="shared" si="169"/>
        <v>3627.4914565700387</v>
      </c>
      <c r="AB154" s="35">
        <f t="shared" si="170"/>
        <v>11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352.53713697136186</v>
      </c>
      <c r="AD154" s="57">
        <v>0</v>
      </c>
      <c r="AE154" s="57">
        <v>0</v>
      </c>
      <c r="AF154" s="61">
        <f t="shared" si="158"/>
        <v>11</v>
      </c>
      <c r="AG154" s="40">
        <f t="shared" si="171"/>
        <v>0</v>
      </c>
      <c r="AH154" s="40">
        <f t="shared" si="172"/>
        <v>0</v>
      </c>
      <c r="AI154" s="44">
        <f t="shared" si="173"/>
        <v>3877.9085066849802</v>
      </c>
      <c r="AJ154" s="35">
        <f t="shared" si="159"/>
        <v>11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376.16880089605564</v>
      </c>
      <c r="AL154" s="57">
        <v>0</v>
      </c>
      <c r="AM154" s="57">
        <v>0</v>
      </c>
      <c r="AN154" s="61">
        <f t="shared" si="160"/>
        <v>11</v>
      </c>
      <c r="AO154" s="40">
        <f t="shared" si="174"/>
        <v>0</v>
      </c>
      <c r="AP154" s="40">
        <f t="shared" si="175"/>
        <v>0</v>
      </c>
      <c r="AQ154" s="44">
        <f t="shared" si="176"/>
        <v>4137.856809856612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0</v>
      </c>
      <c r="G155" s="35">
        <f>SUMIFS(WORKING!$AC$3:$AC$6802,WORKING!$A$3:$A$6802,Results!$D$3,WORKING!$B$3:$B$6802,Results!A155,WORKING!$C$3:$C$6802,Results!C155)/1000</f>
        <v>0</v>
      </c>
      <c r="H155" s="35">
        <f t="shared" si="161"/>
        <v>0</v>
      </c>
      <c r="I155" s="187">
        <v>15</v>
      </c>
      <c r="J155" s="212">
        <v>5346</v>
      </c>
      <c r="K155" s="217">
        <f t="shared" si="162"/>
        <v>356.4</v>
      </c>
      <c r="L155" s="34">
        <f t="shared" si="155"/>
        <v>15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382.71218676321456</v>
      </c>
      <c r="N155" s="57">
        <v>0</v>
      </c>
      <c r="O155" s="57">
        <v>0</v>
      </c>
      <c r="P155" s="61">
        <f t="shared" si="156"/>
        <v>15</v>
      </c>
      <c r="Q155" s="40">
        <f t="shared" si="163"/>
        <v>0</v>
      </c>
      <c r="R155" s="40">
        <f t="shared" si="164"/>
        <v>0</v>
      </c>
      <c r="S155" s="44">
        <f t="shared" si="165"/>
        <v>5740.682801448218</v>
      </c>
      <c r="T155" s="35">
        <f t="shared" si="166"/>
        <v>15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409.51471495773251</v>
      </c>
      <c r="V155" s="57">
        <v>0</v>
      </c>
      <c r="W155" s="57">
        <v>1</v>
      </c>
      <c r="X155" s="61">
        <f t="shared" si="157"/>
        <v>14</v>
      </c>
      <c r="Y155" s="40">
        <f t="shared" si="167"/>
        <v>0</v>
      </c>
      <c r="Z155" s="40">
        <f t="shared" si="168"/>
        <v>-409.51471495773251</v>
      </c>
      <c r="AA155" s="44">
        <f t="shared" si="169"/>
        <v>5733.2060094082553</v>
      </c>
      <c r="AB155" s="35">
        <f t="shared" si="170"/>
        <v>14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437.78479308917542</v>
      </c>
      <c r="AD155" s="57">
        <v>0</v>
      </c>
      <c r="AE155" s="57">
        <v>0</v>
      </c>
      <c r="AF155" s="61">
        <f t="shared" si="158"/>
        <v>14</v>
      </c>
      <c r="AG155" s="40">
        <f t="shared" si="171"/>
        <v>0</v>
      </c>
      <c r="AH155" s="40">
        <f t="shared" si="172"/>
        <v>0</v>
      </c>
      <c r="AI155" s="44">
        <f t="shared" si="173"/>
        <v>6128.9871032484562</v>
      </c>
      <c r="AJ155" s="35">
        <f t="shared" si="159"/>
        <v>14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467.13087330785436</v>
      </c>
      <c r="AL155" s="57">
        <v>0</v>
      </c>
      <c r="AM155" s="57">
        <v>0</v>
      </c>
      <c r="AN155" s="61">
        <f t="shared" si="160"/>
        <v>14</v>
      </c>
      <c r="AO155" s="40">
        <f t="shared" si="174"/>
        <v>0</v>
      </c>
      <c r="AP155" s="40">
        <f t="shared" si="175"/>
        <v>0</v>
      </c>
      <c r="AQ155" s="44">
        <f t="shared" si="176"/>
        <v>6539.8322263099608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0</v>
      </c>
      <c r="G156" s="35">
        <f>SUMIFS(WORKING!$AC$3:$AC$6802,WORKING!$A$3:$A$6802,Results!$D$3,WORKING!$B$3:$B$6802,Results!A156,WORKING!$C$3:$C$6802,Results!C156)/1000</f>
        <v>0</v>
      </c>
      <c r="H156" s="35">
        <f t="shared" si="161"/>
        <v>0</v>
      </c>
      <c r="I156" s="187">
        <v>0</v>
      </c>
      <c r="J156" s="212">
        <v>0</v>
      </c>
      <c r="K156" s="217" t="str">
        <f t="shared" si="162"/>
        <v/>
      </c>
      <c r="L156" s="34">
        <f t="shared" si="155"/>
        <v>0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0</v>
      </c>
      <c r="N156" s="57">
        <v>0</v>
      </c>
      <c r="O156" s="57">
        <v>0</v>
      </c>
      <c r="P156" s="61">
        <f t="shared" si="156"/>
        <v>0</v>
      </c>
      <c r="Q156" s="40">
        <f t="shared" si="163"/>
        <v>0</v>
      </c>
      <c r="R156" s="40">
        <f t="shared" si="164"/>
        <v>0</v>
      </c>
      <c r="S156" s="44">
        <f t="shared" si="165"/>
        <v>0</v>
      </c>
      <c r="T156" s="35">
        <f t="shared" si="166"/>
        <v>0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0</v>
      </c>
      <c r="V156" s="57">
        <v>0</v>
      </c>
      <c r="W156" s="57">
        <v>0</v>
      </c>
      <c r="X156" s="61">
        <f t="shared" si="157"/>
        <v>0</v>
      </c>
      <c r="Y156" s="40">
        <f t="shared" si="167"/>
        <v>0</v>
      </c>
      <c r="Z156" s="40">
        <f t="shared" si="168"/>
        <v>0</v>
      </c>
      <c r="AA156" s="44">
        <f t="shared" si="169"/>
        <v>0</v>
      </c>
      <c r="AB156" s="35">
        <f t="shared" si="170"/>
        <v>0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0</v>
      </c>
      <c r="AD156" s="57">
        <v>0</v>
      </c>
      <c r="AE156" s="57">
        <v>0</v>
      </c>
      <c r="AF156" s="61">
        <f t="shared" si="158"/>
        <v>0</v>
      </c>
      <c r="AG156" s="40">
        <f t="shared" si="171"/>
        <v>0</v>
      </c>
      <c r="AH156" s="40">
        <f t="shared" si="172"/>
        <v>0</v>
      </c>
      <c r="AI156" s="44">
        <f t="shared" si="173"/>
        <v>0</v>
      </c>
      <c r="AJ156" s="35">
        <f t="shared" si="159"/>
        <v>0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0</v>
      </c>
      <c r="AL156" s="57">
        <v>0</v>
      </c>
      <c r="AM156" s="57">
        <v>0</v>
      </c>
      <c r="AN156" s="61">
        <f t="shared" si="160"/>
        <v>0</v>
      </c>
      <c r="AO156" s="40">
        <f t="shared" si="174"/>
        <v>0</v>
      </c>
      <c r="AP156" s="40">
        <f t="shared" si="175"/>
        <v>0</v>
      </c>
      <c r="AQ156" s="44">
        <f t="shared" si="176"/>
        <v>0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0</v>
      </c>
      <c r="G157" s="35">
        <f>SUMIFS(WORKING!$AC$3:$AC$6802,WORKING!$A$3:$A$6802,Results!$D$3,WORKING!$B$3:$B$6802,Results!A157,WORKING!$C$3:$C$6802,Results!C157)/1000</f>
        <v>0</v>
      </c>
      <c r="H157" s="35">
        <f t="shared" si="161"/>
        <v>0</v>
      </c>
      <c r="I157" s="187">
        <v>26</v>
      </c>
      <c r="J157" s="212">
        <v>13733</v>
      </c>
      <c r="K157" s="217">
        <f t="shared" si="162"/>
        <v>528.19230769230774</v>
      </c>
      <c r="L157" s="34">
        <f t="shared" si="155"/>
        <v>26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567.18752275093095</v>
      </c>
      <c r="N157" s="57">
        <v>1</v>
      </c>
      <c r="O157" s="57">
        <v>0</v>
      </c>
      <c r="P157" s="61">
        <f t="shared" si="156"/>
        <v>27</v>
      </c>
      <c r="Q157" s="40">
        <f t="shared" si="163"/>
        <v>567.18752275093095</v>
      </c>
      <c r="R157" s="40">
        <f t="shared" si="164"/>
        <v>0</v>
      </c>
      <c r="S157" s="44">
        <f t="shared" si="165"/>
        <v>15314.063114275135</v>
      </c>
      <c r="T157" s="35">
        <f t="shared" si="166"/>
        <v>27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606.90943413996183</v>
      </c>
      <c r="V157" s="57">
        <v>0</v>
      </c>
      <c r="W157" s="57">
        <v>0</v>
      </c>
      <c r="X157" s="61">
        <f t="shared" si="157"/>
        <v>27</v>
      </c>
      <c r="Y157" s="40">
        <f t="shared" si="167"/>
        <v>0</v>
      </c>
      <c r="Z157" s="40">
        <f t="shared" si="168"/>
        <v>0</v>
      </c>
      <c r="AA157" s="44">
        <f t="shared" si="169"/>
        <v>16386.554721778968</v>
      </c>
      <c r="AB157" s="35">
        <f t="shared" si="170"/>
        <v>27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648.80628544997489</v>
      </c>
      <c r="AD157" s="57">
        <v>0</v>
      </c>
      <c r="AE157" s="57">
        <v>0</v>
      </c>
      <c r="AF157" s="61">
        <f t="shared" si="158"/>
        <v>27</v>
      </c>
      <c r="AG157" s="40">
        <f t="shared" si="171"/>
        <v>0</v>
      </c>
      <c r="AH157" s="40">
        <f t="shared" si="172"/>
        <v>0</v>
      </c>
      <c r="AI157" s="44">
        <f t="shared" si="173"/>
        <v>17517.769707149324</v>
      </c>
      <c r="AJ157" s="35">
        <f t="shared" si="159"/>
        <v>27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692.29779451963714</v>
      </c>
      <c r="AL157" s="57">
        <v>0</v>
      </c>
      <c r="AM157" s="57">
        <v>0</v>
      </c>
      <c r="AN157" s="61">
        <f t="shared" si="160"/>
        <v>27</v>
      </c>
      <c r="AO157" s="40">
        <f t="shared" si="174"/>
        <v>0</v>
      </c>
      <c r="AP157" s="40">
        <f t="shared" si="175"/>
        <v>0</v>
      </c>
      <c r="AQ157" s="44">
        <f t="shared" si="176"/>
        <v>18692.040452030204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0</v>
      </c>
      <c r="G158" s="35">
        <f>SUMIFS(WORKING!$AC$3:$AC$6802,WORKING!$A$3:$A$6802,Results!$D$3,WORKING!$B$3:$B$6802,Results!A158,WORKING!$C$3:$C$6802,Results!C158)/1000</f>
        <v>0</v>
      </c>
      <c r="H158" s="35">
        <f t="shared" si="161"/>
        <v>0</v>
      </c>
      <c r="I158" s="187">
        <v>8</v>
      </c>
      <c r="J158" s="212">
        <v>5156</v>
      </c>
      <c r="K158" s="217">
        <f t="shared" si="162"/>
        <v>644.5</v>
      </c>
      <c r="L158" s="34">
        <f t="shared" si="155"/>
        <v>8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693.48200000000008</v>
      </c>
      <c r="N158" s="57">
        <v>0</v>
      </c>
      <c r="O158" s="57">
        <v>0</v>
      </c>
      <c r="P158" s="61">
        <f t="shared" si="156"/>
        <v>8</v>
      </c>
      <c r="Q158" s="40">
        <f t="shared" si="163"/>
        <v>0</v>
      </c>
      <c r="R158" s="40">
        <f t="shared" si="164"/>
        <v>0</v>
      </c>
      <c r="S158" s="44">
        <f t="shared" si="165"/>
        <v>5547.8560000000007</v>
      </c>
      <c r="T158" s="35">
        <f t="shared" si="166"/>
        <v>8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742.02574000000016</v>
      </c>
      <c r="V158" s="57">
        <v>0</v>
      </c>
      <c r="W158" s="57">
        <v>0</v>
      </c>
      <c r="X158" s="61">
        <f t="shared" si="157"/>
        <v>8</v>
      </c>
      <c r="Y158" s="40">
        <f t="shared" si="167"/>
        <v>0</v>
      </c>
      <c r="Z158" s="40">
        <f t="shared" si="168"/>
        <v>0</v>
      </c>
      <c r="AA158" s="44">
        <f t="shared" si="169"/>
        <v>5936.2059200000012</v>
      </c>
      <c r="AB158" s="35">
        <f t="shared" si="170"/>
        <v>8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793.22551606000013</v>
      </c>
      <c r="AD158" s="57">
        <v>0</v>
      </c>
      <c r="AE158" s="57">
        <v>0</v>
      </c>
      <c r="AF158" s="61">
        <f t="shared" si="158"/>
        <v>8</v>
      </c>
      <c r="AG158" s="40">
        <f t="shared" si="171"/>
        <v>0</v>
      </c>
      <c r="AH158" s="40">
        <f t="shared" si="172"/>
        <v>0</v>
      </c>
      <c r="AI158" s="44">
        <f t="shared" si="173"/>
        <v>6345.8041284800011</v>
      </c>
      <c r="AJ158" s="35">
        <f t="shared" si="159"/>
        <v>8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846.3716256360201</v>
      </c>
      <c r="AL158" s="57">
        <v>0</v>
      </c>
      <c r="AM158" s="57">
        <v>0</v>
      </c>
      <c r="AN158" s="61">
        <f t="shared" si="160"/>
        <v>8</v>
      </c>
      <c r="AO158" s="40">
        <f t="shared" si="174"/>
        <v>0</v>
      </c>
      <c r="AP158" s="40">
        <f t="shared" si="175"/>
        <v>0</v>
      </c>
      <c r="AQ158" s="44">
        <f t="shared" si="176"/>
        <v>6770.9730050881608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0</v>
      </c>
      <c r="G159" s="35">
        <f>SUMIFS(WORKING!$AC$3:$AC$6802,WORKING!$A$3:$A$6802,Results!$D$3,WORKING!$B$3:$B$6802,Results!A159,WORKING!$C$3:$C$6802,Results!C159)/1000</f>
        <v>0</v>
      </c>
      <c r="H159" s="35">
        <f t="shared" si="161"/>
        <v>0</v>
      </c>
      <c r="I159" s="187">
        <v>55</v>
      </c>
      <c r="J159" s="212">
        <v>41435</v>
      </c>
      <c r="K159" s="217">
        <f t="shared" si="162"/>
        <v>753.36363636363637</v>
      </c>
      <c r="L159" s="34">
        <f t="shared" si="155"/>
        <v>55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810.6192727272728</v>
      </c>
      <c r="N159" s="57">
        <v>3</v>
      </c>
      <c r="O159" s="57">
        <v>0</v>
      </c>
      <c r="P159" s="61">
        <f t="shared" si="156"/>
        <v>58</v>
      </c>
      <c r="Q159" s="40">
        <f t="shared" si="163"/>
        <v>2431.8578181818184</v>
      </c>
      <c r="R159" s="40">
        <f t="shared" si="164"/>
        <v>0</v>
      </c>
      <c r="S159" s="44">
        <f t="shared" si="165"/>
        <v>47015.917818181821</v>
      </c>
      <c r="T159" s="35">
        <f t="shared" si="166"/>
        <v>58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867.36262181818199</v>
      </c>
      <c r="V159" s="57">
        <v>0</v>
      </c>
      <c r="W159" s="57">
        <v>5</v>
      </c>
      <c r="X159" s="61">
        <f t="shared" si="157"/>
        <v>53</v>
      </c>
      <c r="Y159" s="40">
        <f t="shared" si="167"/>
        <v>0</v>
      </c>
      <c r="Z159" s="40">
        <f t="shared" si="168"/>
        <v>-4336.8131090909101</v>
      </c>
      <c r="AA159" s="44">
        <f t="shared" si="169"/>
        <v>45970.218956363642</v>
      </c>
      <c r="AB159" s="35">
        <f t="shared" si="170"/>
        <v>53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927.21064272363651</v>
      </c>
      <c r="AD159" s="57">
        <v>1</v>
      </c>
      <c r="AE159" s="57">
        <v>2</v>
      </c>
      <c r="AF159" s="61">
        <f t="shared" si="158"/>
        <v>52</v>
      </c>
      <c r="AG159" s="40">
        <f t="shared" si="171"/>
        <v>927.21064272363651</v>
      </c>
      <c r="AH159" s="40">
        <f t="shared" si="172"/>
        <v>-1854.421285447273</v>
      </c>
      <c r="AI159" s="44">
        <f t="shared" si="173"/>
        <v>48214.953421629099</v>
      </c>
      <c r="AJ159" s="35">
        <f t="shared" si="159"/>
        <v>52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989.33375578612015</v>
      </c>
      <c r="AL159" s="57">
        <v>0</v>
      </c>
      <c r="AM159" s="57">
        <v>0</v>
      </c>
      <c r="AN159" s="61">
        <f t="shared" si="160"/>
        <v>52</v>
      </c>
      <c r="AO159" s="40">
        <f t="shared" si="174"/>
        <v>0</v>
      </c>
      <c r="AP159" s="40">
        <f t="shared" si="175"/>
        <v>0</v>
      </c>
      <c r="AQ159" s="44">
        <f t="shared" si="176"/>
        <v>51445.355300878247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0</v>
      </c>
      <c r="G160" s="35">
        <f>SUMIFS(WORKING!$AC$3:$AC$6802,WORKING!$A$3:$A$6802,Results!$D$3,WORKING!$B$3:$B$6802,Results!A160,WORKING!$C$3:$C$6802,Results!C160)/1000</f>
        <v>0</v>
      </c>
      <c r="H160" s="35">
        <f t="shared" si="161"/>
        <v>0</v>
      </c>
      <c r="I160" s="187">
        <v>8</v>
      </c>
      <c r="J160" s="212">
        <v>8067</v>
      </c>
      <c r="K160" s="217">
        <f t="shared" si="162"/>
        <v>1008.375</v>
      </c>
      <c r="L160" s="34">
        <f t="shared" si="155"/>
        <v>8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1041.6513749999999</v>
      </c>
      <c r="N160" s="57">
        <v>0</v>
      </c>
      <c r="O160" s="57">
        <v>0</v>
      </c>
      <c r="P160" s="61">
        <f t="shared" si="156"/>
        <v>8</v>
      </c>
      <c r="Q160" s="40">
        <f t="shared" si="163"/>
        <v>0</v>
      </c>
      <c r="R160" s="40">
        <f t="shared" si="164"/>
        <v>0</v>
      </c>
      <c r="S160" s="44">
        <f t="shared" si="165"/>
        <v>8333.2109999999993</v>
      </c>
      <c r="T160" s="35">
        <f t="shared" si="166"/>
        <v>8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1104.1504574999999</v>
      </c>
      <c r="V160" s="57">
        <v>0</v>
      </c>
      <c r="W160" s="57">
        <v>0</v>
      </c>
      <c r="X160" s="61">
        <f t="shared" si="157"/>
        <v>8</v>
      </c>
      <c r="Y160" s="40">
        <f t="shared" si="167"/>
        <v>0</v>
      </c>
      <c r="Z160" s="40">
        <f t="shared" si="168"/>
        <v>0</v>
      </c>
      <c r="AA160" s="44">
        <f t="shared" si="169"/>
        <v>8833.2036599999992</v>
      </c>
      <c r="AB160" s="35">
        <f t="shared" si="170"/>
        <v>8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1169.2953344924999</v>
      </c>
      <c r="AD160" s="57">
        <v>0</v>
      </c>
      <c r="AE160" s="57">
        <v>1</v>
      </c>
      <c r="AF160" s="61">
        <f t="shared" si="158"/>
        <v>7</v>
      </c>
      <c r="AG160" s="40">
        <f t="shared" si="171"/>
        <v>0</v>
      </c>
      <c r="AH160" s="40">
        <f t="shared" si="172"/>
        <v>-1169.2953344924999</v>
      </c>
      <c r="AI160" s="44">
        <f t="shared" si="173"/>
        <v>8185.0673414474995</v>
      </c>
      <c r="AJ160" s="35">
        <f t="shared" si="159"/>
        <v>7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1235.9451685585723</v>
      </c>
      <c r="AL160" s="57">
        <v>1</v>
      </c>
      <c r="AM160" s="57">
        <v>0</v>
      </c>
      <c r="AN160" s="61">
        <f t="shared" si="160"/>
        <v>8</v>
      </c>
      <c r="AO160" s="40">
        <f t="shared" si="174"/>
        <v>1235.9451685585723</v>
      </c>
      <c r="AP160" s="40">
        <f t="shared" si="175"/>
        <v>0</v>
      </c>
      <c r="AQ160" s="44">
        <f t="shared" si="176"/>
        <v>9887.5613484685782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0</v>
      </c>
      <c r="G161" s="35">
        <f>SUMIFS(WORKING!$AC$3:$AC$6802,WORKING!$A$3:$A$6802,Results!$D$3,WORKING!$B$3:$B$6802,Results!A161,WORKING!$C$3:$C$6802,Results!C161)/1000</f>
        <v>0</v>
      </c>
      <c r="H161" s="35">
        <f t="shared" si="161"/>
        <v>0</v>
      </c>
      <c r="I161" s="187">
        <v>6</v>
      </c>
      <c r="J161" s="212">
        <v>7497</v>
      </c>
      <c r="K161" s="217">
        <f t="shared" si="162"/>
        <v>1249.5</v>
      </c>
      <c r="L161" s="34">
        <f t="shared" si="155"/>
        <v>6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1290.7334999999998</v>
      </c>
      <c r="N161" s="57">
        <v>1</v>
      </c>
      <c r="O161" s="57">
        <v>0</v>
      </c>
      <c r="P161" s="61">
        <f t="shared" si="156"/>
        <v>7</v>
      </c>
      <c r="Q161" s="40">
        <f t="shared" si="163"/>
        <v>1290.7334999999998</v>
      </c>
      <c r="R161" s="40">
        <f t="shared" si="164"/>
        <v>0</v>
      </c>
      <c r="S161" s="44">
        <f t="shared" si="165"/>
        <v>9035.1344999999983</v>
      </c>
      <c r="T161" s="35">
        <f t="shared" si="166"/>
        <v>7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1368.17751</v>
      </c>
      <c r="V161" s="57">
        <v>0</v>
      </c>
      <c r="W161" s="57">
        <v>0</v>
      </c>
      <c r="X161" s="61">
        <f t="shared" si="157"/>
        <v>7</v>
      </c>
      <c r="Y161" s="40">
        <f t="shared" si="167"/>
        <v>0</v>
      </c>
      <c r="Z161" s="40">
        <f t="shared" si="168"/>
        <v>0</v>
      </c>
      <c r="AA161" s="44">
        <f t="shared" si="169"/>
        <v>9577.2425700000003</v>
      </c>
      <c r="AB161" s="35">
        <f t="shared" si="170"/>
        <v>7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1448.89998309</v>
      </c>
      <c r="AD161" s="57">
        <v>0</v>
      </c>
      <c r="AE161" s="57">
        <v>0</v>
      </c>
      <c r="AF161" s="61">
        <f t="shared" si="158"/>
        <v>7</v>
      </c>
      <c r="AG161" s="40">
        <f t="shared" si="171"/>
        <v>0</v>
      </c>
      <c r="AH161" s="40">
        <f t="shared" si="172"/>
        <v>0</v>
      </c>
      <c r="AI161" s="44">
        <f t="shared" si="173"/>
        <v>10142.299881630001</v>
      </c>
      <c r="AJ161" s="35">
        <f t="shared" si="159"/>
        <v>7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1531.4872821261299</v>
      </c>
      <c r="AL161" s="57">
        <v>0</v>
      </c>
      <c r="AM161" s="57">
        <v>0</v>
      </c>
      <c r="AN161" s="61">
        <f t="shared" si="160"/>
        <v>7</v>
      </c>
      <c r="AO161" s="40">
        <f t="shared" si="174"/>
        <v>0</v>
      </c>
      <c r="AP161" s="40">
        <f t="shared" si="175"/>
        <v>0</v>
      </c>
      <c r="AQ161" s="44">
        <f t="shared" si="176"/>
        <v>10720.410974882909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0</v>
      </c>
      <c r="G162" s="35">
        <f>SUMIFS(WORKING!$AC$3:$AC$6802,WORKING!$A$3:$A$6802,Results!$D$3,WORKING!$B$3:$B$6802,Results!A162,WORKING!$C$3:$C$6802,Results!C162)/1000</f>
        <v>0</v>
      </c>
      <c r="H162" s="35">
        <f t="shared" si="161"/>
        <v>0</v>
      </c>
      <c r="I162" s="187">
        <v>2</v>
      </c>
      <c r="J162" s="212">
        <v>2913</v>
      </c>
      <c r="K162" s="217">
        <f t="shared" si="162"/>
        <v>1456.5</v>
      </c>
      <c r="L162" s="34">
        <f t="shared" si="155"/>
        <v>2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1504.5645</v>
      </c>
      <c r="N162" s="57">
        <v>0</v>
      </c>
      <c r="O162" s="57">
        <v>0</v>
      </c>
      <c r="P162" s="61">
        <f t="shared" si="156"/>
        <v>2</v>
      </c>
      <c r="Q162" s="40">
        <f t="shared" si="163"/>
        <v>0</v>
      </c>
      <c r="R162" s="40">
        <f t="shared" si="164"/>
        <v>0</v>
      </c>
      <c r="S162" s="44">
        <f t="shared" si="165"/>
        <v>3009.1289999999999</v>
      </c>
      <c r="T162" s="35">
        <f t="shared" si="166"/>
        <v>2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1594.8383699999999</v>
      </c>
      <c r="V162" s="57">
        <v>0</v>
      </c>
      <c r="W162" s="57">
        <v>0</v>
      </c>
      <c r="X162" s="61">
        <f t="shared" si="157"/>
        <v>2</v>
      </c>
      <c r="Y162" s="40">
        <f t="shared" si="167"/>
        <v>0</v>
      </c>
      <c r="Z162" s="40">
        <f t="shared" si="168"/>
        <v>0</v>
      </c>
      <c r="AA162" s="44">
        <f t="shared" si="169"/>
        <v>3189.6767399999999</v>
      </c>
      <c r="AB162" s="35">
        <f t="shared" si="170"/>
        <v>2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1688.9338338299999</v>
      </c>
      <c r="AD162" s="57">
        <v>0</v>
      </c>
      <c r="AE162" s="57">
        <v>0</v>
      </c>
      <c r="AF162" s="61">
        <f t="shared" si="158"/>
        <v>2</v>
      </c>
      <c r="AG162" s="40">
        <f t="shared" si="171"/>
        <v>0</v>
      </c>
      <c r="AH162" s="40">
        <f t="shared" si="172"/>
        <v>0</v>
      </c>
      <c r="AI162" s="44">
        <f t="shared" si="173"/>
        <v>3377.8676676599998</v>
      </c>
      <c r="AJ162" s="35">
        <f t="shared" si="159"/>
        <v>2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1785.2030623583098</v>
      </c>
      <c r="AL162" s="57">
        <v>1</v>
      </c>
      <c r="AM162" s="57">
        <v>0</v>
      </c>
      <c r="AN162" s="61">
        <f t="shared" si="160"/>
        <v>3</v>
      </c>
      <c r="AO162" s="40">
        <f t="shared" si="174"/>
        <v>1785.2030623583098</v>
      </c>
      <c r="AP162" s="40">
        <f t="shared" si="175"/>
        <v>0</v>
      </c>
      <c r="AQ162" s="44">
        <f t="shared" si="176"/>
        <v>5355.6091870749297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>
        <v>0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758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>
        <v>21336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759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>
        <v>2517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1</v>
      </c>
      <c r="C166" s="191">
        <v>0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1</v>
      </c>
      <c r="C167" s="191">
        <v>0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0</v>
      </c>
      <c r="G168" s="41">
        <f>SUM(G148:G167)</f>
        <v>0</v>
      </c>
      <c r="H168" s="41">
        <f>IFERROR(G168/F168,0)</f>
        <v>0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170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119780</v>
      </c>
      <c r="K168" s="41">
        <f>IFERROR(J168/I168,"")</f>
        <v>704.58823529411768</v>
      </c>
      <c r="L168" s="41">
        <f>SUM(L148:L167)</f>
        <v>170</v>
      </c>
      <c r="M168" s="41">
        <f>IFERROR(S168/P168,0)</f>
        <v>607.69245967623704</v>
      </c>
      <c r="N168" s="41">
        <f t="shared" ref="N168:T168" si="177">SUM(N148:N167)</f>
        <v>6</v>
      </c>
      <c r="O168" s="41">
        <f t="shared" si="177"/>
        <v>0</v>
      </c>
      <c r="P168" s="41">
        <f t="shared" si="177"/>
        <v>176</v>
      </c>
      <c r="Q168" s="41">
        <f t="shared" si="177"/>
        <v>4597.9673863902199</v>
      </c>
      <c r="R168" s="41">
        <f t="shared" si="177"/>
        <v>0</v>
      </c>
      <c r="S168" s="45">
        <f t="shared" si="177"/>
        <v>106953.87290301772</v>
      </c>
      <c r="T168" s="41">
        <f t="shared" si="177"/>
        <v>176</v>
      </c>
      <c r="U168" s="41">
        <f>IFERROR(AA168/X168,0)</f>
        <v>644.06863475331897</v>
      </c>
      <c r="V168" s="41">
        <f t="shared" ref="V168:AB168" si="178">SUM(V148:V167)</f>
        <v>0</v>
      </c>
      <c r="W168" s="41">
        <f t="shared" si="178"/>
        <v>6</v>
      </c>
      <c r="X168" s="41">
        <f t="shared" si="178"/>
        <v>170</v>
      </c>
      <c r="Y168" s="41">
        <f t="shared" si="178"/>
        <v>0</v>
      </c>
      <c r="Z168" s="41">
        <f t="shared" si="178"/>
        <v>-4746.3278240486425</v>
      </c>
      <c r="AA168" s="45">
        <f t="shared" si="178"/>
        <v>109491.66790806422</v>
      </c>
      <c r="AB168" s="41">
        <f t="shared" si="178"/>
        <v>170</v>
      </c>
      <c r="AC168" s="41">
        <f>IFERROR(AI168/AF168,0)</f>
        <v>682.94808086404021</v>
      </c>
      <c r="AD168" s="41">
        <f t="shared" ref="AD168:AJ168" si="179">SUM(AD148:AD167)</f>
        <v>1</v>
      </c>
      <c r="AE168" s="41">
        <f t="shared" si="179"/>
        <v>3</v>
      </c>
      <c r="AF168" s="41">
        <f t="shared" si="179"/>
        <v>168</v>
      </c>
      <c r="AG168" s="41">
        <f t="shared" si="179"/>
        <v>927.21064272363651</v>
      </c>
      <c r="AH168" s="41">
        <f t="shared" si="179"/>
        <v>-3023.716619939773</v>
      </c>
      <c r="AI168" s="45">
        <f t="shared" si="179"/>
        <v>114735.27758515875</v>
      </c>
      <c r="AJ168" s="41">
        <f t="shared" si="179"/>
        <v>168</v>
      </c>
      <c r="AK168" s="41">
        <f>IFERROR(AQ168/AN168,0)</f>
        <v>736.63477139579982</v>
      </c>
      <c r="AL168" s="41">
        <f t="shared" ref="AL168:AQ168" si="180">SUM(AL148:AL167)</f>
        <v>2</v>
      </c>
      <c r="AM168" s="41">
        <f t="shared" si="180"/>
        <v>0</v>
      </c>
      <c r="AN168" s="41">
        <f t="shared" si="180"/>
        <v>170</v>
      </c>
      <c r="AO168" s="41">
        <f t="shared" si="180"/>
        <v>3021.1482309168823</v>
      </c>
      <c r="AP168" s="41">
        <f t="shared" si="180"/>
        <v>0</v>
      </c>
      <c r="AQ168" s="45">
        <f t="shared" si="180"/>
        <v>125227.91113728596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129204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127459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131523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141518.74800000002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22250.12709698228</v>
      </c>
      <c r="T170" s="39"/>
      <c r="U170" s="39"/>
      <c r="V170" s="53"/>
      <c r="W170" s="53"/>
      <c r="X170" s="110"/>
      <c r="Y170" s="39"/>
      <c r="Z170" s="39"/>
      <c r="AA170" s="54">
        <f>AA169-AA168</f>
        <v>17967.332091935779</v>
      </c>
      <c r="AB170" s="39"/>
      <c r="AC170" s="53"/>
      <c r="AD170" s="53"/>
      <c r="AE170" s="110"/>
      <c r="AF170" s="39"/>
      <c r="AG170" s="39"/>
      <c r="AH170" s="39"/>
      <c r="AI170" s="54">
        <f>AI169-AI168</f>
        <v>16787.72241484125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16290.836862714059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Educational Enrichment Services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>
        <v>0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>
        <v>0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>
        <v>0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>
        <v>0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>
        <v>1</v>
      </c>
      <c r="J180" s="212">
        <v>190</v>
      </c>
      <c r="K180" s="217">
        <f t="shared" si="188"/>
        <v>190</v>
      </c>
      <c r="L180" s="34">
        <f t="shared" si="181"/>
        <v>1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204.02726005895278</v>
      </c>
      <c r="N180" s="57">
        <v>0</v>
      </c>
      <c r="O180" s="57">
        <v>0</v>
      </c>
      <c r="P180" s="61">
        <f t="shared" si="182"/>
        <v>1</v>
      </c>
      <c r="Q180" s="40">
        <f t="shared" si="189"/>
        <v>0</v>
      </c>
      <c r="R180" s="40">
        <f t="shared" si="190"/>
        <v>0</v>
      </c>
      <c r="S180" s="44">
        <f t="shared" si="191"/>
        <v>204.02726005895278</v>
      </c>
      <c r="T180" s="35">
        <f t="shared" si="192"/>
        <v>1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218.31592548251734</v>
      </c>
      <c r="V180" s="57">
        <v>0</v>
      </c>
      <c r="W180" s="57">
        <v>0</v>
      </c>
      <c r="X180" s="61">
        <f t="shared" si="183"/>
        <v>1</v>
      </c>
      <c r="Y180" s="40">
        <f t="shared" si="193"/>
        <v>0</v>
      </c>
      <c r="Z180" s="40">
        <f t="shared" si="194"/>
        <v>0</v>
      </c>
      <c r="AA180" s="44">
        <f t="shared" si="195"/>
        <v>218.31592548251734</v>
      </c>
      <c r="AB180" s="35">
        <f t="shared" si="196"/>
        <v>1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233.38695478940329</v>
      </c>
      <c r="AD180" s="57">
        <v>0</v>
      </c>
      <c r="AE180" s="57">
        <v>0</v>
      </c>
      <c r="AF180" s="61">
        <f t="shared" si="184"/>
        <v>1</v>
      </c>
      <c r="AG180" s="40">
        <f t="shared" si="197"/>
        <v>0</v>
      </c>
      <c r="AH180" s="40">
        <f t="shared" si="198"/>
        <v>0</v>
      </c>
      <c r="AI180" s="44">
        <f t="shared" si="199"/>
        <v>233.38695478940329</v>
      </c>
      <c r="AJ180" s="35">
        <f t="shared" si="185"/>
        <v>1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249.03161034930508</v>
      </c>
      <c r="AL180" s="57">
        <v>0</v>
      </c>
      <c r="AM180" s="57">
        <v>0</v>
      </c>
      <c r="AN180" s="61">
        <f t="shared" si="186"/>
        <v>1</v>
      </c>
      <c r="AO180" s="40">
        <f t="shared" si="200"/>
        <v>0</v>
      </c>
      <c r="AP180" s="40">
        <f t="shared" si="201"/>
        <v>0</v>
      </c>
      <c r="AQ180" s="44">
        <f t="shared" si="202"/>
        <v>249.03161034930508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>
        <v>8</v>
      </c>
      <c r="J181" s="212">
        <v>1829</v>
      </c>
      <c r="K181" s="217">
        <f t="shared" si="188"/>
        <v>228.625</v>
      </c>
      <c r="L181" s="34">
        <f t="shared" si="181"/>
        <v>8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245.50385437356886</v>
      </c>
      <c r="N181" s="57">
        <v>0</v>
      </c>
      <c r="O181" s="57">
        <v>0</v>
      </c>
      <c r="P181" s="61">
        <f t="shared" si="182"/>
        <v>8</v>
      </c>
      <c r="Q181" s="40">
        <f t="shared" si="189"/>
        <v>0</v>
      </c>
      <c r="R181" s="40">
        <f t="shared" si="190"/>
        <v>0</v>
      </c>
      <c r="S181" s="44">
        <f t="shared" si="191"/>
        <v>1964.0308349885509</v>
      </c>
      <c r="T181" s="35">
        <f t="shared" si="192"/>
        <v>8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262.69725507073963</v>
      </c>
      <c r="V181" s="57">
        <v>0</v>
      </c>
      <c r="W181" s="57">
        <v>0</v>
      </c>
      <c r="X181" s="61">
        <f t="shared" si="183"/>
        <v>8</v>
      </c>
      <c r="Y181" s="40">
        <f t="shared" si="193"/>
        <v>0</v>
      </c>
      <c r="Z181" s="40">
        <f t="shared" si="194"/>
        <v>0</v>
      </c>
      <c r="AA181" s="44">
        <f t="shared" si="195"/>
        <v>2101.578040565917</v>
      </c>
      <c r="AB181" s="35">
        <f t="shared" si="196"/>
        <v>8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280.83206599330174</v>
      </c>
      <c r="AD181" s="57">
        <v>0</v>
      </c>
      <c r="AE181" s="57">
        <v>0</v>
      </c>
      <c r="AF181" s="61">
        <f t="shared" si="184"/>
        <v>8</v>
      </c>
      <c r="AG181" s="40">
        <f t="shared" si="197"/>
        <v>0</v>
      </c>
      <c r="AH181" s="40">
        <f t="shared" si="198"/>
        <v>0</v>
      </c>
      <c r="AI181" s="44">
        <f t="shared" si="199"/>
        <v>2246.6565279464139</v>
      </c>
      <c r="AJ181" s="35">
        <f t="shared" si="185"/>
        <v>8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299.65711534794673</v>
      </c>
      <c r="AL181" s="57">
        <v>0</v>
      </c>
      <c r="AM181" s="57">
        <v>0</v>
      </c>
      <c r="AN181" s="61">
        <f t="shared" si="186"/>
        <v>8</v>
      </c>
      <c r="AO181" s="40">
        <f t="shared" si="200"/>
        <v>0</v>
      </c>
      <c r="AP181" s="40">
        <f t="shared" si="201"/>
        <v>0</v>
      </c>
      <c r="AQ181" s="44">
        <f t="shared" si="202"/>
        <v>2397.2569227835738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>
        <v>1</v>
      </c>
      <c r="J182" s="212">
        <v>282</v>
      </c>
      <c r="K182" s="217">
        <f t="shared" si="188"/>
        <v>282</v>
      </c>
      <c r="L182" s="34">
        <f t="shared" si="181"/>
        <v>1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302.81940703486674</v>
      </c>
      <c r="N182" s="57">
        <v>0</v>
      </c>
      <c r="O182" s="57">
        <v>0</v>
      </c>
      <c r="P182" s="61">
        <f t="shared" si="182"/>
        <v>1</v>
      </c>
      <c r="Q182" s="40">
        <f t="shared" si="189"/>
        <v>0</v>
      </c>
      <c r="R182" s="40">
        <f t="shared" si="190"/>
        <v>0</v>
      </c>
      <c r="S182" s="44">
        <f t="shared" si="191"/>
        <v>302.81940703486674</v>
      </c>
      <c r="T182" s="35">
        <f t="shared" si="192"/>
        <v>1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324.02679466352572</v>
      </c>
      <c r="V182" s="57">
        <v>0</v>
      </c>
      <c r="W182" s="57">
        <v>0</v>
      </c>
      <c r="X182" s="61">
        <f t="shared" si="183"/>
        <v>1</v>
      </c>
      <c r="Y182" s="40">
        <f t="shared" si="193"/>
        <v>0</v>
      </c>
      <c r="Z182" s="40">
        <f t="shared" si="194"/>
        <v>0</v>
      </c>
      <c r="AA182" s="44">
        <f t="shared" si="195"/>
        <v>324.02679466352572</v>
      </c>
      <c r="AB182" s="35">
        <f t="shared" si="196"/>
        <v>1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346.39537500321961</v>
      </c>
      <c r="AD182" s="57">
        <v>0</v>
      </c>
      <c r="AE182" s="57">
        <v>0</v>
      </c>
      <c r="AF182" s="61">
        <f t="shared" si="184"/>
        <v>1</v>
      </c>
      <c r="AG182" s="40">
        <f t="shared" si="197"/>
        <v>0</v>
      </c>
      <c r="AH182" s="40">
        <f t="shared" si="198"/>
        <v>0</v>
      </c>
      <c r="AI182" s="44">
        <f t="shared" si="199"/>
        <v>346.39537500321961</v>
      </c>
      <c r="AJ182" s="35">
        <f t="shared" si="185"/>
        <v>1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369.61533746581068</v>
      </c>
      <c r="AL182" s="57">
        <v>0</v>
      </c>
      <c r="AM182" s="57">
        <v>0</v>
      </c>
      <c r="AN182" s="61">
        <f t="shared" si="186"/>
        <v>1</v>
      </c>
      <c r="AO182" s="40">
        <f t="shared" si="200"/>
        <v>0</v>
      </c>
      <c r="AP182" s="40">
        <f t="shared" si="201"/>
        <v>0</v>
      </c>
      <c r="AQ182" s="44">
        <f t="shared" si="202"/>
        <v>369.61533746581068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>
        <v>10</v>
      </c>
      <c r="J183" s="212">
        <v>3502</v>
      </c>
      <c r="K183" s="217">
        <f t="shared" si="188"/>
        <v>350.2</v>
      </c>
      <c r="L183" s="34">
        <f t="shared" si="181"/>
        <v>10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376.0544551191856</v>
      </c>
      <c r="N183" s="57">
        <v>0</v>
      </c>
      <c r="O183" s="57">
        <v>0</v>
      </c>
      <c r="P183" s="61">
        <f t="shared" si="182"/>
        <v>10</v>
      </c>
      <c r="Q183" s="40">
        <f t="shared" si="189"/>
        <v>0</v>
      </c>
      <c r="R183" s="40">
        <f t="shared" si="190"/>
        <v>0</v>
      </c>
      <c r="S183" s="44">
        <f t="shared" si="191"/>
        <v>3760.544551191856</v>
      </c>
      <c r="T183" s="35">
        <f t="shared" si="192"/>
        <v>10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402.390721599882</v>
      </c>
      <c r="V183" s="57">
        <v>0</v>
      </c>
      <c r="W183" s="57">
        <v>0</v>
      </c>
      <c r="X183" s="61">
        <f t="shared" si="183"/>
        <v>10</v>
      </c>
      <c r="Y183" s="40">
        <f t="shared" si="193"/>
        <v>0</v>
      </c>
      <c r="Z183" s="40">
        <f t="shared" si="194"/>
        <v>0</v>
      </c>
      <c r="AA183" s="44">
        <f t="shared" si="195"/>
        <v>4023.90721599882</v>
      </c>
      <c r="AB183" s="35">
        <f t="shared" si="196"/>
        <v>10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430.16900824867912</v>
      </c>
      <c r="AD183" s="57">
        <v>0</v>
      </c>
      <c r="AE183" s="57">
        <v>1</v>
      </c>
      <c r="AF183" s="61">
        <f t="shared" si="184"/>
        <v>9</v>
      </c>
      <c r="AG183" s="40">
        <f t="shared" si="197"/>
        <v>0</v>
      </c>
      <c r="AH183" s="40">
        <f t="shared" si="198"/>
        <v>-430.16900824867912</v>
      </c>
      <c r="AI183" s="44">
        <f t="shared" si="199"/>
        <v>3871.5210742381123</v>
      </c>
      <c r="AJ183" s="35">
        <f t="shared" si="185"/>
        <v>9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459.00457865435072</v>
      </c>
      <c r="AL183" s="57">
        <v>0</v>
      </c>
      <c r="AM183" s="57">
        <v>0</v>
      </c>
      <c r="AN183" s="61">
        <f t="shared" si="186"/>
        <v>9</v>
      </c>
      <c r="AO183" s="40">
        <f t="shared" si="200"/>
        <v>0</v>
      </c>
      <c r="AP183" s="40">
        <f t="shared" si="201"/>
        <v>0</v>
      </c>
      <c r="AQ183" s="44">
        <f t="shared" si="202"/>
        <v>4131.0412078891568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>
        <v>0</v>
      </c>
      <c r="J184" s="212">
        <v>0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>
        <v>10</v>
      </c>
      <c r="J185" s="212">
        <v>5191</v>
      </c>
      <c r="K185" s="217">
        <f t="shared" si="188"/>
        <v>519.1</v>
      </c>
      <c r="L185" s="34">
        <f t="shared" si="181"/>
        <v>10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557.42395103474939</v>
      </c>
      <c r="N185" s="57">
        <v>0</v>
      </c>
      <c r="O185" s="57">
        <v>0</v>
      </c>
      <c r="P185" s="61">
        <f t="shared" si="182"/>
        <v>10</v>
      </c>
      <c r="Q185" s="40">
        <f t="shared" si="189"/>
        <v>0</v>
      </c>
      <c r="R185" s="40">
        <f t="shared" si="190"/>
        <v>0</v>
      </c>
      <c r="S185" s="44">
        <f t="shared" si="191"/>
        <v>5574.2395103474937</v>
      </c>
      <c r="T185" s="35">
        <f t="shared" si="192"/>
        <v>10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596.46208904197238</v>
      </c>
      <c r="V185" s="57">
        <v>0</v>
      </c>
      <c r="W185" s="57">
        <v>0</v>
      </c>
      <c r="X185" s="61">
        <f t="shared" si="183"/>
        <v>10</v>
      </c>
      <c r="Y185" s="40">
        <f t="shared" si="193"/>
        <v>0</v>
      </c>
      <c r="Z185" s="40">
        <f t="shared" si="194"/>
        <v>0</v>
      </c>
      <c r="AA185" s="44">
        <f t="shared" si="195"/>
        <v>5964.6208904197238</v>
      </c>
      <c r="AB185" s="35">
        <f t="shared" si="196"/>
        <v>10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637.63772753252238</v>
      </c>
      <c r="AD185" s="57">
        <v>0</v>
      </c>
      <c r="AE185" s="57">
        <v>0</v>
      </c>
      <c r="AF185" s="61">
        <f t="shared" si="184"/>
        <v>10</v>
      </c>
      <c r="AG185" s="40">
        <f t="shared" si="197"/>
        <v>0</v>
      </c>
      <c r="AH185" s="40">
        <f t="shared" si="198"/>
        <v>0</v>
      </c>
      <c r="AI185" s="44">
        <f t="shared" si="199"/>
        <v>6376.3772753252233</v>
      </c>
      <c r="AJ185" s="35">
        <f t="shared" si="185"/>
        <v>10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680.38057332802248</v>
      </c>
      <c r="AL185" s="57">
        <v>0</v>
      </c>
      <c r="AM185" s="57">
        <v>0</v>
      </c>
      <c r="AN185" s="61">
        <f t="shared" si="186"/>
        <v>10</v>
      </c>
      <c r="AO185" s="40">
        <f t="shared" si="200"/>
        <v>0</v>
      </c>
      <c r="AP185" s="40">
        <f t="shared" si="201"/>
        <v>0</v>
      </c>
      <c r="AQ185" s="44">
        <f t="shared" si="202"/>
        <v>6803.8057332802246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>
        <v>1</v>
      </c>
      <c r="J186" s="212">
        <v>633</v>
      </c>
      <c r="K186" s="217">
        <f t="shared" si="188"/>
        <v>633</v>
      </c>
      <c r="L186" s="34">
        <f t="shared" si="181"/>
        <v>1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681.10800000000006</v>
      </c>
      <c r="N186" s="57">
        <v>0</v>
      </c>
      <c r="O186" s="57">
        <v>0</v>
      </c>
      <c r="P186" s="61">
        <f t="shared" si="182"/>
        <v>1</v>
      </c>
      <c r="Q186" s="40">
        <f t="shared" si="189"/>
        <v>0</v>
      </c>
      <c r="R186" s="40">
        <f t="shared" si="190"/>
        <v>0</v>
      </c>
      <c r="S186" s="44">
        <f t="shared" si="191"/>
        <v>681.10800000000006</v>
      </c>
      <c r="T186" s="35">
        <f t="shared" si="192"/>
        <v>1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728.78556000000015</v>
      </c>
      <c r="V186" s="57">
        <v>0</v>
      </c>
      <c r="W186" s="57">
        <v>0</v>
      </c>
      <c r="X186" s="61">
        <f t="shared" si="183"/>
        <v>1</v>
      </c>
      <c r="Y186" s="40">
        <f t="shared" si="193"/>
        <v>0</v>
      </c>
      <c r="Z186" s="40">
        <f t="shared" si="194"/>
        <v>0</v>
      </c>
      <c r="AA186" s="44">
        <f t="shared" si="195"/>
        <v>728.78556000000015</v>
      </c>
      <c r="AB186" s="35">
        <f t="shared" si="196"/>
        <v>1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779.07176364000009</v>
      </c>
      <c r="AD186" s="57">
        <v>0</v>
      </c>
      <c r="AE186" s="57">
        <v>0</v>
      </c>
      <c r="AF186" s="61">
        <f t="shared" si="184"/>
        <v>1</v>
      </c>
      <c r="AG186" s="40">
        <f t="shared" si="197"/>
        <v>0</v>
      </c>
      <c r="AH186" s="40">
        <f t="shared" si="198"/>
        <v>0</v>
      </c>
      <c r="AI186" s="44">
        <f t="shared" si="199"/>
        <v>779.07176364000009</v>
      </c>
      <c r="AJ186" s="35">
        <f t="shared" si="185"/>
        <v>1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831.26957180388001</v>
      </c>
      <c r="AL186" s="57">
        <v>0</v>
      </c>
      <c r="AM186" s="57">
        <v>0</v>
      </c>
      <c r="AN186" s="61">
        <f t="shared" si="186"/>
        <v>1</v>
      </c>
      <c r="AO186" s="40">
        <f t="shared" si="200"/>
        <v>0</v>
      </c>
      <c r="AP186" s="40">
        <f t="shared" si="201"/>
        <v>0</v>
      </c>
      <c r="AQ186" s="44">
        <f t="shared" si="202"/>
        <v>831.26957180388001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>
        <v>17</v>
      </c>
      <c r="J187" s="212">
        <v>12586</v>
      </c>
      <c r="K187" s="217">
        <f t="shared" si="188"/>
        <v>740.35294117647061</v>
      </c>
      <c r="L187" s="34">
        <f t="shared" si="181"/>
        <v>17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796.6197647058824</v>
      </c>
      <c r="N187" s="57">
        <v>1</v>
      </c>
      <c r="O187" s="57">
        <v>0</v>
      </c>
      <c r="P187" s="61">
        <f t="shared" si="182"/>
        <v>18</v>
      </c>
      <c r="Q187" s="40">
        <f t="shared" si="189"/>
        <v>796.6197647058824</v>
      </c>
      <c r="R187" s="40">
        <f t="shared" si="190"/>
        <v>0</v>
      </c>
      <c r="S187" s="44">
        <f t="shared" si="191"/>
        <v>14339.155764705883</v>
      </c>
      <c r="T187" s="35">
        <f t="shared" si="192"/>
        <v>18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852.38314823529424</v>
      </c>
      <c r="V187" s="57">
        <v>0</v>
      </c>
      <c r="W187" s="57">
        <v>0</v>
      </c>
      <c r="X187" s="61">
        <f t="shared" si="183"/>
        <v>18</v>
      </c>
      <c r="Y187" s="40">
        <f t="shared" si="193"/>
        <v>0</v>
      </c>
      <c r="Z187" s="40">
        <f t="shared" si="194"/>
        <v>0</v>
      </c>
      <c r="AA187" s="44">
        <f t="shared" si="195"/>
        <v>15342.896668235297</v>
      </c>
      <c r="AB187" s="35">
        <f t="shared" si="196"/>
        <v>18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911.19758546352955</v>
      </c>
      <c r="AD187" s="57">
        <v>0</v>
      </c>
      <c r="AE187" s="57">
        <v>0</v>
      </c>
      <c r="AF187" s="61">
        <f t="shared" si="184"/>
        <v>18</v>
      </c>
      <c r="AG187" s="40">
        <f t="shared" si="197"/>
        <v>0</v>
      </c>
      <c r="AH187" s="40">
        <f t="shared" si="198"/>
        <v>0</v>
      </c>
      <c r="AI187" s="44">
        <f t="shared" si="199"/>
        <v>16401.556538343531</v>
      </c>
      <c r="AJ187" s="35">
        <f t="shared" si="185"/>
        <v>18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972.24782368958597</v>
      </c>
      <c r="AL187" s="57">
        <v>1</v>
      </c>
      <c r="AM187" s="57">
        <v>0</v>
      </c>
      <c r="AN187" s="61">
        <f t="shared" si="186"/>
        <v>19</v>
      </c>
      <c r="AO187" s="40">
        <f t="shared" si="200"/>
        <v>972.24782368958597</v>
      </c>
      <c r="AP187" s="40">
        <f t="shared" si="201"/>
        <v>0</v>
      </c>
      <c r="AQ187" s="44">
        <f t="shared" si="202"/>
        <v>18472.708650102133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>
        <v>4</v>
      </c>
      <c r="J188" s="212">
        <v>3964</v>
      </c>
      <c r="K188" s="217">
        <f t="shared" si="188"/>
        <v>991</v>
      </c>
      <c r="L188" s="34">
        <f t="shared" si="181"/>
        <v>4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1023.703</v>
      </c>
      <c r="N188" s="57">
        <v>1</v>
      </c>
      <c r="O188" s="57">
        <v>0</v>
      </c>
      <c r="P188" s="61">
        <f t="shared" si="182"/>
        <v>5</v>
      </c>
      <c r="Q188" s="40">
        <f t="shared" si="189"/>
        <v>1023.703</v>
      </c>
      <c r="R188" s="40">
        <f t="shared" si="190"/>
        <v>0</v>
      </c>
      <c r="S188" s="44">
        <f t="shared" si="191"/>
        <v>5118.5149999999994</v>
      </c>
      <c r="T188" s="35">
        <f t="shared" si="192"/>
        <v>5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1085.12518</v>
      </c>
      <c r="V188" s="57">
        <v>0</v>
      </c>
      <c r="W188" s="57">
        <v>0</v>
      </c>
      <c r="X188" s="61">
        <f t="shared" si="183"/>
        <v>5</v>
      </c>
      <c r="Y188" s="40">
        <f t="shared" si="193"/>
        <v>0</v>
      </c>
      <c r="Z188" s="40">
        <f t="shared" si="194"/>
        <v>0</v>
      </c>
      <c r="AA188" s="44">
        <f t="shared" si="195"/>
        <v>5425.6259</v>
      </c>
      <c r="AB188" s="35">
        <f t="shared" si="196"/>
        <v>5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1149.14756562</v>
      </c>
      <c r="AD188" s="57">
        <v>1</v>
      </c>
      <c r="AE188" s="57">
        <v>0</v>
      </c>
      <c r="AF188" s="61">
        <f t="shared" si="184"/>
        <v>6</v>
      </c>
      <c r="AG188" s="40">
        <f t="shared" si="197"/>
        <v>1149.14756562</v>
      </c>
      <c r="AH188" s="40">
        <f t="shared" si="198"/>
        <v>0</v>
      </c>
      <c r="AI188" s="44">
        <f t="shared" si="199"/>
        <v>6894.8853937200001</v>
      </c>
      <c r="AJ188" s="35">
        <f t="shared" si="185"/>
        <v>6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1214.6489768603399</v>
      </c>
      <c r="AL188" s="57">
        <v>0</v>
      </c>
      <c r="AM188" s="57">
        <v>0</v>
      </c>
      <c r="AN188" s="61">
        <f t="shared" si="186"/>
        <v>6</v>
      </c>
      <c r="AO188" s="40">
        <f t="shared" si="200"/>
        <v>0</v>
      </c>
      <c r="AP188" s="40">
        <f t="shared" si="201"/>
        <v>0</v>
      </c>
      <c r="AQ188" s="44">
        <f t="shared" si="202"/>
        <v>7287.8938611620397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>
        <v>1</v>
      </c>
      <c r="J189" s="212">
        <v>1228</v>
      </c>
      <c r="K189" s="217">
        <f t="shared" si="188"/>
        <v>1228</v>
      </c>
      <c r="L189" s="34">
        <f t="shared" si="181"/>
        <v>1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1268.5239999999999</v>
      </c>
      <c r="N189" s="57">
        <v>1</v>
      </c>
      <c r="O189" s="57">
        <v>0</v>
      </c>
      <c r="P189" s="61">
        <f t="shared" si="182"/>
        <v>2</v>
      </c>
      <c r="Q189" s="40">
        <f t="shared" si="189"/>
        <v>1268.5239999999999</v>
      </c>
      <c r="R189" s="40">
        <f t="shared" si="190"/>
        <v>0</v>
      </c>
      <c r="S189" s="44">
        <f t="shared" si="191"/>
        <v>2537.0479999999998</v>
      </c>
      <c r="T189" s="35">
        <f t="shared" si="192"/>
        <v>2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1344.63544</v>
      </c>
      <c r="V189" s="57">
        <v>0</v>
      </c>
      <c r="W189" s="57">
        <v>0</v>
      </c>
      <c r="X189" s="61">
        <f t="shared" si="183"/>
        <v>2</v>
      </c>
      <c r="Y189" s="40">
        <f t="shared" si="193"/>
        <v>0</v>
      </c>
      <c r="Z189" s="40">
        <f t="shared" si="194"/>
        <v>0</v>
      </c>
      <c r="AA189" s="44">
        <f t="shared" si="195"/>
        <v>2689.27088</v>
      </c>
      <c r="AB189" s="35">
        <f t="shared" si="196"/>
        <v>2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1423.9689309599999</v>
      </c>
      <c r="AD189" s="57">
        <v>0</v>
      </c>
      <c r="AE189" s="57">
        <v>0</v>
      </c>
      <c r="AF189" s="61">
        <f t="shared" si="184"/>
        <v>2</v>
      </c>
      <c r="AG189" s="40">
        <f t="shared" si="197"/>
        <v>0</v>
      </c>
      <c r="AH189" s="40">
        <f t="shared" si="198"/>
        <v>0</v>
      </c>
      <c r="AI189" s="44">
        <f t="shared" si="199"/>
        <v>2847.9378619199997</v>
      </c>
      <c r="AJ189" s="35">
        <f t="shared" si="185"/>
        <v>2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1505.1351600247197</v>
      </c>
      <c r="AL189" s="57">
        <v>0</v>
      </c>
      <c r="AM189" s="57">
        <v>0</v>
      </c>
      <c r="AN189" s="61">
        <f t="shared" si="186"/>
        <v>2</v>
      </c>
      <c r="AO189" s="40">
        <f t="shared" si="200"/>
        <v>0</v>
      </c>
      <c r="AP189" s="40">
        <f t="shared" si="201"/>
        <v>0</v>
      </c>
      <c r="AQ189" s="44">
        <f t="shared" si="202"/>
        <v>3010.2703200494393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>
        <v>1</v>
      </c>
      <c r="J190" s="212">
        <v>1431</v>
      </c>
      <c r="K190" s="217">
        <f t="shared" si="188"/>
        <v>1431</v>
      </c>
      <c r="L190" s="34">
        <f t="shared" si="181"/>
        <v>1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1478.223</v>
      </c>
      <c r="N190" s="57">
        <v>0</v>
      </c>
      <c r="O190" s="57">
        <v>0</v>
      </c>
      <c r="P190" s="61">
        <f t="shared" si="182"/>
        <v>1</v>
      </c>
      <c r="Q190" s="40">
        <f t="shared" si="189"/>
        <v>0</v>
      </c>
      <c r="R190" s="40">
        <f t="shared" si="190"/>
        <v>0</v>
      </c>
      <c r="S190" s="44">
        <f t="shared" si="191"/>
        <v>1478.223</v>
      </c>
      <c r="T190" s="35">
        <f t="shared" si="192"/>
        <v>1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1566.9163800000001</v>
      </c>
      <c r="V190" s="57">
        <v>0</v>
      </c>
      <c r="W190" s="57">
        <v>0</v>
      </c>
      <c r="X190" s="61">
        <f t="shared" si="183"/>
        <v>1</v>
      </c>
      <c r="Y190" s="40">
        <f t="shared" si="193"/>
        <v>0</v>
      </c>
      <c r="Z190" s="40">
        <f t="shared" si="194"/>
        <v>0</v>
      </c>
      <c r="AA190" s="44">
        <f t="shared" si="195"/>
        <v>1566.9163800000001</v>
      </c>
      <c r="AB190" s="35">
        <f t="shared" si="196"/>
        <v>1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1659.3644464199999</v>
      </c>
      <c r="AD190" s="57">
        <v>0</v>
      </c>
      <c r="AE190" s="57">
        <v>0</v>
      </c>
      <c r="AF190" s="61">
        <f t="shared" si="184"/>
        <v>1</v>
      </c>
      <c r="AG190" s="40">
        <f t="shared" si="197"/>
        <v>0</v>
      </c>
      <c r="AH190" s="40">
        <f t="shared" si="198"/>
        <v>0</v>
      </c>
      <c r="AI190" s="44">
        <f t="shared" si="199"/>
        <v>1659.3644464199999</v>
      </c>
      <c r="AJ190" s="35">
        <f t="shared" si="185"/>
        <v>1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1753.9482198659398</v>
      </c>
      <c r="AL190" s="57">
        <v>0</v>
      </c>
      <c r="AM190" s="57">
        <v>0</v>
      </c>
      <c r="AN190" s="61">
        <f t="shared" si="186"/>
        <v>1</v>
      </c>
      <c r="AO190" s="40">
        <f t="shared" si="200"/>
        <v>0</v>
      </c>
      <c r="AP190" s="40">
        <f t="shared" si="201"/>
        <v>0</v>
      </c>
      <c r="AQ190" s="44">
        <f t="shared" si="202"/>
        <v>1753.9482198659398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>
        <v>0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1</v>
      </c>
      <c r="C192" s="191">
        <v>0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1</v>
      </c>
      <c r="C193" s="191">
        <v>0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1</v>
      </c>
      <c r="C194" s="191">
        <v>0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1</v>
      </c>
      <c r="C195" s="191">
        <v>0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0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54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30836</v>
      </c>
      <c r="K196" s="41">
        <f>IFERROR(J196/I196,"")</f>
        <v>571.03703703703707</v>
      </c>
      <c r="L196" s="41">
        <f>SUM(L176:L195)</f>
        <v>54</v>
      </c>
      <c r="M196" s="41">
        <f>IFERROR(S196/P196,0)</f>
        <v>630.87212856715098</v>
      </c>
      <c r="N196" s="41">
        <f t="shared" ref="N196:T196" si="203">SUM(N176:N195)</f>
        <v>3</v>
      </c>
      <c r="O196" s="41">
        <f t="shared" si="203"/>
        <v>0</v>
      </c>
      <c r="P196" s="41">
        <f t="shared" si="203"/>
        <v>57</v>
      </c>
      <c r="Q196" s="41">
        <f t="shared" si="203"/>
        <v>3088.8467647058824</v>
      </c>
      <c r="R196" s="41">
        <f t="shared" si="203"/>
        <v>0</v>
      </c>
      <c r="S196" s="45">
        <f t="shared" si="203"/>
        <v>35959.711328327605</v>
      </c>
      <c r="T196" s="41">
        <f t="shared" si="203"/>
        <v>57</v>
      </c>
      <c r="U196" s="41">
        <f>IFERROR(AA196/X196,0)</f>
        <v>673.43761851518957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57</v>
      </c>
      <c r="Y196" s="41">
        <f t="shared" si="204"/>
        <v>0</v>
      </c>
      <c r="Z196" s="41">
        <f t="shared" si="204"/>
        <v>0</v>
      </c>
      <c r="AA196" s="45">
        <f t="shared" si="204"/>
        <v>38385.944255365808</v>
      </c>
      <c r="AB196" s="41">
        <f t="shared" si="204"/>
        <v>57</v>
      </c>
      <c r="AC196" s="41">
        <f>IFERROR(AI196/AF196,0)</f>
        <v>730.82724932185795</v>
      </c>
      <c r="AD196" s="41">
        <f t="shared" ref="AD196:AJ196" si="205">SUM(AD176:AD195)</f>
        <v>1</v>
      </c>
      <c r="AE196" s="41">
        <f t="shared" si="205"/>
        <v>1</v>
      </c>
      <c r="AF196" s="41">
        <f t="shared" si="205"/>
        <v>57</v>
      </c>
      <c r="AG196" s="41">
        <f t="shared" si="205"/>
        <v>1149.14756562</v>
      </c>
      <c r="AH196" s="41">
        <f t="shared" si="205"/>
        <v>-430.16900824867912</v>
      </c>
      <c r="AI196" s="45">
        <f t="shared" si="205"/>
        <v>41657.153211345903</v>
      </c>
      <c r="AJ196" s="41">
        <f t="shared" si="205"/>
        <v>57</v>
      </c>
      <c r="AK196" s="41">
        <f>IFERROR(AQ196/AN196,0)</f>
        <v>781.15243853019831</v>
      </c>
      <c r="AL196" s="41">
        <f t="shared" ref="AL196:AQ196" si="206">SUM(AL176:AL195)</f>
        <v>1</v>
      </c>
      <c r="AM196" s="41">
        <f t="shared" si="206"/>
        <v>0</v>
      </c>
      <c r="AN196" s="41">
        <f t="shared" si="206"/>
        <v>58</v>
      </c>
      <c r="AO196" s="41">
        <f t="shared" si="206"/>
        <v>972.24782368958597</v>
      </c>
      <c r="AP196" s="41">
        <f t="shared" si="206"/>
        <v>0</v>
      </c>
      <c r="AQ196" s="45">
        <f t="shared" si="206"/>
        <v>45306.841434751499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40174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44211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46714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50264.264000000003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4214.2886716723951</v>
      </c>
      <c r="T198" s="39"/>
      <c r="U198" s="39"/>
      <c r="V198" s="53"/>
      <c r="W198" s="53"/>
      <c r="X198" s="110"/>
      <c r="Y198" s="39"/>
      <c r="Z198" s="39"/>
      <c r="AA198" s="54">
        <f>AA197-AA196</f>
        <v>5825.0557446341918</v>
      </c>
      <c r="AB198" s="39"/>
      <c r="AC198" s="53"/>
      <c r="AD198" s="53"/>
      <c r="AE198" s="110"/>
      <c r="AF198" s="39"/>
      <c r="AG198" s="39"/>
      <c r="AH198" s="39"/>
      <c r="AI198" s="54">
        <f>AI197-AI196</f>
        <v>5056.8467886540966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4957.4225652485038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vvlVwDY+Kxes41WzEO3rdYt+vmBmhjzc32mVNn3IWmv35WiWwzXbT4xvs7WVF5mtT5HQtO84RlTv5cmXaQQ2YQ==" saltValue="5weoVhLJB0o43lYeeLYblw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Basic Education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14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42671.49599398148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NAT_HRBP__42671.4959939815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HRBP-Vote14.xlsx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schemas.microsoft.com/sharepoint/v3"/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df7ca258-5e24-45de-bd31-dbc76bc6765a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2016-10-28T09:55:07Z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